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<sst xmlns="http://schemas.openxmlformats.org/spreadsheetml/2006/main" count="329" uniqueCount="135">
  <si>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</si>
  <si>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</si>
  <si>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</si>
  <si>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</si>
  <si>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</si>
  <si>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</si>
  <si>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</si>
  <si>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</si>
  <si>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</si>
  <si>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</si>
  <si>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</si>
  <si>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</si>
  <si>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</si>
  <si>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</si>
  <si>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</si>
  <si>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</si>
  <si>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</si>
  <si>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</si>
  <si>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</si>
  <si>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</si>
  <si>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</si>
  <si>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</si>
  <si>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</si>
  <si>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</si>
  <si>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</si>
  <si>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</si>
  <si>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</si>
  <si>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</si>
  <si>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</si>
  <si>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</si>
  <si>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</si>
  <si>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</si>
  <si>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</si>
  <si>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</si>
  <si>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</si>
  <si>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</si>
  <si>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</si>
  <si>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</si>
  <si>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</si>
  <si>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</si>
  <si>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</si>
  <si>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</si>
  <si>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</si>
  <si>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</si>
  <si>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</si>
  <si>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</si>
  <si>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</si>
  <si>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</si>
  <si>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</si>
  <si>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</si>
  <si>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</si>
  <si>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</si>
  <si>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Багаутдинов Ильнур Ахатович</t>
  </si>
  <si>
    <t>02.12.88 мс</t>
  </si>
  <si>
    <t>ПФО</t>
  </si>
  <si>
    <t xml:space="preserve"> Оренбургская Соль-Илецк ПР</t>
  </si>
  <si>
    <t>001146</t>
  </si>
  <si>
    <t>Бесенов СТ</t>
  </si>
  <si>
    <t>Клюкин Алексей Геннадьевич</t>
  </si>
  <si>
    <t>21.03.90 мс</t>
  </si>
  <si>
    <t>УФО</t>
  </si>
  <si>
    <t xml:space="preserve"> Свердловская В.Пышма Д</t>
  </si>
  <si>
    <t>Стенников ВГ Мельников АН</t>
  </si>
  <si>
    <t>Лазутин Паквел Алексеевич</t>
  </si>
  <si>
    <t>05.03.94 кмс</t>
  </si>
  <si>
    <t>ЦФО</t>
  </si>
  <si>
    <t>Владимирская, Ковров, Д</t>
  </si>
  <si>
    <t>Сипач АН</t>
  </si>
  <si>
    <t>Тотоев Ричард Рамазанович</t>
  </si>
  <si>
    <t>СКФО</t>
  </si>
  <si>
    <t>КЧР ВС</t>
  </si>
  <si>
    <t>Карданов А. Р.</t>
  </si>
  <si>
    <t>Меликян Варужан Арташесович</t>
  </si>
  <si>
    <t>31.10.93 кмс</t>
  </si>
  <si>
    <t>МОС</t>
  </si>
  <si>
    <t xml:space="preserve">Москва </t>
  </si>
  <si>
    <t>Киселёв СН Черкасов МА</t>
  </si>
  <si>
    <t>Марфин Федор Сергеевич</t>
  </si>
  <si>
    <t>22.09.88 кмс</t>
  </si>
  <si>
    <t>Москва ПР</t>
  </si>
  <si>
    <t>002104</t>
  </si>
  <si>
    <t xml:space="preserve">  Ходырев АН,Некрасова АС,Марфин СФ</t>
  </si>
  <si>
    <t>Кубарьков Андрей Васильевич</t>
  </si>
  <si>
    <t>25.08.93 кмс</t>
  </si>
  <si>
    <t>Нижегородская Выкса ПР</t>
  </si>
  <si>
    <t>Рогов ДС Гордеев ДА</t>
  </si>
  <si>
    <t>Шакиров Ринат Рафикович</t>
  </si>
  <si>
    <t>17.08.93 кмс</t>
  </si>
  <si>
    <t>Мухин ДВ Румянцев ПВ</t>
  </si>
  <si>
    <t>Бобарыкин Игорь Игоревич</t>
  </si>
  <si>
    <t>06.12.93 кмс</t>
  </si>
  <si>
    <t>Нижегородская Павлово ПР</t>
  </si>
  <si>
    <t>019799</t>
  </si>
  <si>
    <t>Соснухин СЛ Юрцев СЕ</t>
  </si>
  <si>
    <t>Енчинов Кудайберген Абрамович</t>
  </si>
  <si>
    <t>28.01.91 мс</t>
  </si>
  <si>
    <t>СФО</t>
  </si>
  <si>
    <t>Р. Алтай Г-Алтайск Д</t>
  </si>
  <si>
    <t>Яйтаков МЯ</t>
  </si>
  <si>
    <t>Асрян Артуш Мовсесович</t>
  </si>
  <si>
    <t>СЗФО</t>
  </si>
  <si>
    <t>Р.Карелия, Петрозаводск ПР</t>
  </si>
  <si>
    <t>Шегельман И.Р.</t>
  </si>
  <si>
    <t>Федоров Александр Владимирович</t>
  </si>
  <si>
    <t>08.09.94 кмс</t>
  </si>
  <si>
    <t>Р.Чувашия Чебоксары МО</t>
  </si>
  <si>
    <t>Малов СА Осипов ДН</t>
  </si>
  <si>
    <t>Почаев Дмитрий Анатольевич</t>
  </si>
  <si>
    <t>20.10.90 кмс</t>
  </si>
  <si>
    <t>Свердловская Екатеринбург Д</t>
  </si>
  <si>
    <t>Коростелев АБ</t>
  </si>
  <si>
    <t>Юсупов Айдос Бисенкулович</t>
  </si>
  <si>
    <t>25.01.83 мсмк</t>
  </si>
  <si>
    <t>Свердловская Екатеринбург ПР</t>
  </si>
  <si>
    <t>001430</t>
  </si>
  <si>
    <t>Козлов АА</t>
  </si>
  <si>
    <t>Савин Андрей Сергеевич</t>
  </si>
  <si>
    <t>14.02.90 мс</t>
  </si>
  <si>
    <t>Тульская Тула Д</t>
  </si>
  <si>
    <t>001645</t>
  </si>
  <si>
    <t>Самборский СВ Двоеглазов ПВ</t>
  </si>
  <si>
    <t>Ильин Дмитрий Анатольевич</t>
  </si>
  <si>
    <t>10.03.90 мс</t>
  </si>
  <si>
    <t>Москва  БУР</t>
  </si>
  <si>
    <t xml:space="preserve">Сариев ФК Гарник </t>
  </si>
  <si>
    <t>в.к. 52 кг.</t>
  </si>
  <si>
    <t>4:0</t>
  </si>
  <si>
    <t>3:0</t>
  </si>
  <si>
    <t>3:1</t>
  </si>
  <si>
    <t>3,5:0</t>
  </si>
  <si>
    <t>2:0</t>
  </si>
  <si>
    <t>9-12</t>
  </si>
  <si>
    <t>13-16</t>
  </si>
  <si>
    <t>23.05.88 мс</t>
  </si>
  <si>
    <t>18.05.88 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</si>
</sst>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/>
      <protection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0" fillId="0" borderId="0" xfId="42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1" fillId="33" borderId="27" xfId="42" applyFont="1" applyFill="1" applyBorder="1" applyAlignment="1" applyProtection="1">
      <alignment horizontal="center" vertical="center" wrapText="1"/>
      <protection/>
    </xf>
    <xf numFmtId="0" fontId="11" fillId="33" borderId="28" xfId="42" applyFont="1" applyFill="1" applyBorder="1" applyAlignment="1" applyProtection="1">
      <alignment horizontal="center" vertical="center" wrapText="1"/>
      <protection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4" fillId="0" borderId="32" xfId="0" applyNumberFormat="1" applyFont="1" applyBorder="1" applyAlignment="1">
      <alignment horizontal="center" vertical="center" wrapText="1"/>
    </xf>
    <xf numFmtId="0" fontId="64" fillId="0" borderId="33" xfId="0" applyNumberFormat="1" applyFont="1" applyBorder="1" applyAlignment="1">
      <alignment horizontal="center" vertical="center" wrapText="1"/>
    </xf>
    <xf numFmtId="0" fontId="64" fillId="0" borderId="34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center" vertical="center" wrapText="1"/>
      <protection/>
    </xf>
    <xf numFmtId="0" fontId="6" fillId="0" borderId="16" xfId="42" applyFont="1" applyFill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11" fillId="0" borderId="52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vertical="center" wrapText="1"/>
      <protection/>
    </xf>
    <xf numFmtId="0" fontId="6" fillId="34" borderId="51" xfId="0" applyFont="1" applyFill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35" borderId="5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vertical="center" wrapText="1"/>
      <protection/>
    </xf>
    <xf numFmtId="0" fontId="6" fillId="0" borderId="33" xfId="42" applyFont="1" applyFill="1" applyBorder="1" applyAlignment="1" applyProtection="1">
      <alignment vertical="center" wrapText="1"/>
      <protection/>
    </xf>
    <xf numFmtId="0" fontId="6" fillId="0" borderId="20" xfId="42" applyFont="1" applyFill="1" applyBorder="1" applyAlignment="1" applyProtection="1">
      <alignment vertical="center" wrapText="1"/>
      <protection/>
    </xf>
    <xf numFmtId="0" fontId="6" fillId="0" borderId="17" xfId="42" applyFont="1" applyFill="1" applyBorder="1" applyAlignment="1" applyProtection="1">
      <alignment vertical="center" wrapText="1"/>
      <protection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51" xfId="0" applyFont="1" applyBorder="1" applyAlignment="1">
      <alignment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25" fillId="0" borderId="51" xfId="0" applyNumberFormat="1" applyFont="1" applyBorder="1" applyAlignment="1">
      <alignment horizontal="center" vertical="center" wrapText="1"/>
    </xf>
    <xf numFmtId="0" fontId="25" fillId="0" borderId="5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25" fillId="0" borderId="51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0" fillId="36" borderId="51" xfId="0" applyNumberFormat="1" applyFont="1" applyFill="1" applyBorder="1" applyAlignment="1">
      <alignment horizontal="center" vertical="center" wrapText="1"/>
    </xf>
    <xf numFmtId="0" fontId="0" fillId="36" borderId="51" xfId="0" applyFont="1" applyFill="1" applyBorder="1" applyAlignment="1">
      <alignment horizontal="center" vertical="center" wrapText="1"/>
    </xf>
    <xf numFmtId="14" fontId="6" fillId="0" borderId="5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0" fontId="19" fillId="0" borderId="34" xfId="0" applyNumberFormat="1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20" fillId="0" borderId="54" xfId="0" applyNumberFormat="1" applyFont="1" applyBorder="1" applyAlignment="1">
      <alignment horizontal="center" vertical="center" wrapText="1"/>
    </xf>
    <xf numFmtId="0" fontId="20" fillId="0" borderId="51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9" fontId="21" fillId="0" borderId="56" xfId="0" applyNumberFormat="1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20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20" fillId="0" borderId="54" xfId="0" applyNumberFormat="1" applyFont="1" applyBorder="1" applyAlignment="1">
      <alignment horizontal="center" vertical="center" wrapText="1"/>
    </xf>
    <xf numFmtId="49" fontId="20" fillId="0" borderId="51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62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6" fillId="34" borderId="27" xfId="42" applyFont="1" applyFill="1" applyBorder="1" applyAlignment="1" applyProtection="1">
      <alignment horizontal="center" vertical="center"/>
      <protection/>
    </xf>
    <xf numFmtId="0" fontId="16" fillId="34" borderId="28" xfId="42" applyFont="1" applyFill="1" applyBorder="1" applyAlignment="1" applyProtection="1">
      <alignment horizontal="center" vertical="center"/>
      <protection/>
    </xf>
    <xf numFmtId="0" fontId="16" fillId="34" borderId="29" xfId="42" applyFont="1" applyFill="1" applyBorder="1" applyAlignment="1" applyProtection="1">
      <alignment horizontal="center" vertical="center"/>
      <protection/>
    </xf>
    <xf numFmtId="0" fontId="17" fillId="35" borderId="68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 horizontal="center" vertical="center"/>
    </xf>
    <xf numFmtId="0" fontId="17" fillId="35" borderId="69" xfId="0" applyFont="1" applyFill="1" applyBorder="1" applyAlignment="1">
      <alignment horizontal="center" vertical="center"/>
    </xf>
    <xf numFmtId="0" fontId="14" fillId="0" borderId="6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7" fillId="37" borderId="68" xfId="0" applyFont="1" applyFill="1" applyBorder="1" applyAlignment="1">
      <alignment horizontal="center" vertical="center"/>
    </xf>
    <xf numFmtId="0" fontId="17" fillId="37" borderId="52" xfId="0" applyFont="1" applyFill="1" applyBorder="1" applyAlignment="1">
      <alignment horizontal="center" vertical="center"/>
    </xf>
    <xf numFmtId="0" fontId="17" fillId="37" borderId="69" xfId="0" applyFont="1" applyFill="1" applyBorder="1" applyAlignment="1">
      <alignment horizontal="center" vertical="center"/>
    </xf>
    <xf numFmtId="0" fontId="17" fillId="34" borderId="68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7" fillId="34" borderId="69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6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64" fillId="0" borderId="5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63" fillId="0" borderId="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26-30 ноября 2012г.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МК</v>
          </cell>
          <cell r="G8" t="str">
            <v>/г. Н.Тагил/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PageLayoutView="0" workbookViewId="0" topLeftCell="A1">
      <selection activeCell="H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62" t="s">
        <v>23</v>
      </c>
      <c r="B1" s="162"/>
      <c r="C1" s="162"/>
      <c r="D1" s="162"/>
      <c r="E1" s="162"/>
      <c r="F1" s="162"/>
      <c r="G1" s="162"/>
      <c r="H1" s="162"/>
    </row>
    <row r="2" spans="1:8" ht="25.5" customHeight="1" thickBot="1">
      <c r="A2" s="163" t="s">
        <v>25</v>
      </c>
      <c r="B2" s="163"/>
      <c r="C2" s="163"/>
      <c r="D2" s="163"/>
      <c r="E2" s="163"/>
      <c r="F2" s="163"/>
      <c r="G2" s="163"/>
      <c r="H2" s="163"/>
    </row>
    <row r="3" spans="1:8" ht="32.25" customHeight="1" thickBot="1">
      <c r="A3" s="164" t="str">
        <f>HYPERLINK('[1]реквизиты'!$A$2)</f>
        <v>Кубок России по САМБО среди мужчин</v>
      </c>
      <c r="B3" s="165"/>
      <c r="C3" s="165"/>
      <c r="D3" s="165"/>
      <c r="E3" s="165"/>
      <c r="F3" s="165"/>
      <c r="G3" s="165"/>
      <c r="H3" s="166"/>
    </row>
    <row r="4" spans="1:8" ht="15" customHeight="1">
      <c r="A4" s="167" t="str">
        <f>HYPERLINK('[1]реквизиты'!$A$3)</f>
        <v>26-30 ноября 2012г.                                                         г.Кстово</v>
      </c>
      <c r="B4" s="167"/>
      <c r="C4" s="167"/>
      <c r="D4" s="167"/>
      <c r="E4" s="167"/>
      <c r="F4" s="167"/>
      <c r="G4" s="167"/>
      <c r="H4" s="167"/>
    </row>
    <row r="5" spans="4:6" ht="24" customHeight="1" thickBot="1">
      <c r="D5" s="168" t="str">
        <f>HYPERLINK('пр.взв.'!D4)</f>
        <v>в.к. 52 кг.</v>
      </c>
      <c r="E5" s="168"/>
      <c r="F5" s="168"/>
    </row>
    <row r="6" spans="1:8" ht="12.75" customHeight="1">
      <c r="A6" s="203" t="s">
        <v>50</v>
      </c>
      <c r="B6" s="205" t="s">
        <v>4</v>
      </c>
      <c r="C6" s="207" t="s">
        <v>5</v>
      </c>
      <c r="D6" s="189" t="s">
        <v>6</v>
      </c>
      <c r="E6" s="188" t="s">
        <v>7</v>
      </c>
      <c r="F6" s="189"/>
      <c r="G6" s="182" t="s">
        <v>10</v>
      </c>
      <c r="H6" s="169" t="s">
        <v>8</v>
      </c>
    </row>
    <row r="7" spans="1:8" ht="13.5" thickBot="1">
      <c r="A7" s="204"/>
      <c r="B7" s="206"/>
      <c r="C7" s="208"/>
      <c r="D7" s="191"/>
      <c r="E7" s="190"/>
      <c r="F7" s="191"/>
      <c r="G7" s="183"/>
      <c r="H7" s="170"/>
    </row>
    <row r="8" spans="1:8" ht="12.75" customHeight="1">
      <c r="A8" s="209">
        <v>1</v>
      </c>
      <c r="B8" s="210">
        <f>'пр.хода'!H8</f>
        <v>13</v>
      </c>
      <c r="C8" s="195" t="str">
        <f>VLOOKUP(B8,'пр.взв.'!B7:H38,2,FALSE)</f>
        <v>Клюкин Алексей Геннадьевич</v>
      </c>
      <c r="D8" s="211" t="str">
        <f>VLOOKUP(B8,'пр.взв.'!B7:H131,3,FALSE)</f>
        <v>21.03.90 мс</v>
      </c>
      <c r="E8" s="184" t="str">
        <f>VLOOKUP(B8,'пр.взв.'!B7:H38,4,FALSE)</f>
        <v>УФО</v>
      </c>
      <c r="F8" s="186" t="str">
        <f>VLOOKUP(B8,'пр.взв.'!B7:H38,5,FALSE)</f>
        <v> Свердловская В.Пышма Д</v>
      </c>
      <c r="G8" s="424">
        <f>VLOOKUP(B8,'пр.взв.'!B7:H38,6,FALSE)</f>
        <v>0</v>
      </c>
      <c r="H8" s="171" t="str">
        <f>VLOOKUP(B8,'пр.взв.'!B7:H133,7,FALSE)</f>
        <v>Стенников ВГ Мельников АН</v>
      </c>
    </row>
    <row r="9" spans="1:8" ht="12.75" customHeight="1">
      <c r="A9" s="201"/>
      <c r="B9" s="193"/>
      <c r="C9" s="199"/>
      <c r="D9" s="211"/>
      <c r="E9" s="185"/>
      <c r="F9" s="187"/>
      <c r="G9" s="424"/>
      <c r="H9" s="171"/>
    </row>
    <row r="10" spans="1:8" ht="12.75" customHeight="1">
      <c r="A10" s="201">
        <v>2</v>
      </c>
      <c r="B10" s="193">
        <f>'пр.хода'!H20</f>
        <v>10</v>
      </c>
      <c r="C10" s="195" t="str">
        <f>VLOOKUP(B10,'пр.взв.'!B1:H40,2,FALSE)</f>
        <v>Юсупов Айдос Бисенкулович</v>
      </c>
      <c r="D10" s="197" t="str">
        <f>VLOOKUP(B10,'пр.взв.'!B1:H133,3,FALSE)</f>
        <v>25.01.83 мсмк</v>
      </c>
      <c r="E10" s="177" t="str">
        <f>VLOOKUP(B10,'пр.взв.'!B1:H40,4,FALSE)</f>
        <v>УФО</v>
      </c>
      <c r="F10" s="179" t="str">
        <f>VLOOKUP(B10,'пр.взв.'!B1:H40,5,FALSE)</f>
        <v>Свердловская Екатеринбург ПР</v>
      </c>
      <c r="G10" s="175" t="str">
        <f>VLOOKUP(B10,'пр.взв.'!B1:H40,6,FALSE)</f>
        <v>001430</v>
      </c>
      <c r="H10" s="159" t="str">
        <f>VLOOKUP(B10,'пр.взв.'!B1:H135,7,FALSE)</f>
        <v>Козлов АА</v>
      </c>
    </row>
    <row r="11" spans="1:8" ht="12.75" customHeight="1">
      <c r="A11" s="201"/>
      <c r="B11" s="193"/>
      <c r="C11" s="199"/>
      <c r="D11" s="200"/>
      <c r="E11" s="181"/>
      <c r="F11" s="179"/>
      <c r="G11" s="176"/>
      <c r="H11" s="160"/>
    </row>
    <row r="12" spans="1:8" ht="12.75" customHeight="1">
      <c r="A12" s="201">
        <v>3</v>
      </c>
      <c r="B12" s="193">
        <f>'пр.хода'!E32</f>
        <v>3</v>
      </c>
      <c r="C12" s="202" t="str">
        <f>VLOOKUP(B12,'пр.взв.'!B1:H42,2,FALSE)</f>
        <v>Федоров Александр Владимирович</v>
      </c>
      <c r="D12" s="197" t="str">
        <f>VLOOKUP(B12,'пр.взв.'!B1:H135,3,FALSE)</f>
        <v>08.09.94 кмс</v>
      </c>
      <c r="E12" s="177" t="str">
        <f>VLOOKUP(B12,'пр.взв.'!B1:H42,4,FALSE)</f>
        <v>ПФО</v>
      </c>
      <c r="F12" s="179" t="str">
        <f>VLOOKUP(B12,'пр.взв.'!B1:H42,5,FALSE)</f>
        <v>Р.Чувашия Чебоксары МО</v>
      </c>
      <c r="G12" s="172">
        <f>VLOOKUP(B12,'пр.взв.'!B1:H42,6,FALSE)</f>
        <v>0</v>
      </c>
      <c r="H12" s="159" t="str">
        <f>VLOOKUP(B12,'пр.взв.'!B1:H137,7,FALSE)</f>
        <v>Малов СА Осипов ДН</v>
      </c>
    </row>
    <row r="13" spans="1:8" ht="12.75" customHeight="1">
      <c r="A13" s="201"/>
      <c r="B13" s="193"/>
      <c r="C13" s="199"/>
      <c r="D13" s="200"/>
      <c r="E13" s="181"/>
      <c r="F13" s="179"/>
      <c r="G13" s="173"/>
      <c r="H13" s="160"/>
    </row>
    <row r="14" spans="1:8" ht="12.75" customHeight="1">
      <c r="A14" s="201">
        <v>3</v>
      </c>
      <c r="B14" s="193">
        <f>'пр.хода'!Q32</f>
        <v>11</v>
      </c>
      <c r="C14" s="195" t="str">
        <f>VLOOKUP(B14,'пр.взв.'!B1:H44,2,FALSE)</f>
        <v>Марфин Федор Сергеевич</v>
      </c>
      <c r="D14" s="197" t="str">
        <f>VLOOKUP(B14,'пр.взв.'!B1:H137,3,FALSE)</f>
        <v>22.09.88 кмс</v>
      </c>
      <c r="E14" s="177" t="str">
        <f>VLOOKUP(B14,'пр.взв.'!B1:H44,4,FALSE)</f>
        <v>МОС</v>
      </c>
      <c r="F14" s="179" t="str">
        <f>VLOOKUP(B14,'пр.взв.'!B1:H44,5,FALSE)</f>
        <v>Москва ПР</v>
      </c>
      <c r="G14" s="175" t="str">
        <f>VLOOKUP(B14,'пр.взв.'!B1:H44,6,FALSE)</f>
        <v>002104</v>
      </c>
      <c r="H14" s="159" t="str">
        <f>VLOOKUP(B14,'пр.взв.'!B1:H139,7,FALSE)</f>
        <v>  Ходырев АН,Некрасова АС,Марфин СФ</v>
      </c>
    </row>
    <row r="15" spans="1:8" ht="12.75" customHeight="1">
      <c r="A15" s="201"/>
      <c r="B15" s="193"/>
      <c r="C15" s="199"/>
      <c r="D15" s="200"/>
      <c r="E15" s="181"/>
      <c r="F15" s="179"/>
      <c r="G15" s="176"/>
      <c r="H15" s="160"/>
    </row>
    <row r="16" spans="1:8" ht="12.75" customHeight="1">
      <c r="A16" s="201">
        <v>5</v>
      </c>
      <c r="B16" s="193">
        <v>16</v>
      </c>
      <c r="C16" s="195" t="str">
        <f>VLOOKUP(B16,'пр.взв.'!B1:H46,2,FALSE)</f>
        <v>Асрян Артуш Мовсесович</v>
      </c>
      <c r="D16" s="197" t="str">
        <f>VLOOKUP(B16,'пр.взв.'!B1:H139,3,FALSE)</f>
        <v>23.05.88 мс</v>
      </c>
      <c r="E16" s="177" t="str">
        <f>VLOOKUP(B16,'пр.взв.'!B1:H46,4,FALSE)</f>
        <v>СЗФО</v>
      </c>
      <c r="F16" s="179" t="str">
        <f>VLOOKUP(B16,'пр.взв.'!B1:H46,5,FALSE)</f>
        <v>Р.Карелия, Петрозаводск ПР</v>
      </c>
      <c r="G16" s="172">
        <f>VLOOKUP(B16,'пр.взв.'!B1:H46,6,FALSE)</f>
        <v>0</v>
      </c>
      <c r="H16" s="159" t="str">
        <f>VLOOKUP(B16,'пр.взв.'!B1:H141,7,FALSE)</f>
        <v>Шегельман И.Р.</v>
      </c>
    </row>
    <row r="17" spans="1:8" ht="12.75" customHeight="1">
      <c r="A17" s="201"/>
      <c r="B17" s="193"/>
      <c r="C17" s="199"/>
      <c r="D17" s="200"/>
      <c r="E17" s="181"/>
      <c r="F17" s="179"/>
      <c r="G17" s="173"/>
      <c r="H17" s="160"/>
    </row>
    <row r="18" spans="1:8" ht="12.75" customHeight="1">
      <c r="A18" s="201">
        <v>5</v>
      </c>
      <c r="B18" s="193">
        <v>14</v>
      </c>
      <c r="C18" s="195" t="str">
        <f>VLOOKUP(B18,'пр.взв.'!B1:H48,2,FALSE)</f>
        <v>Багаутдинов Ильнур Ахатович</v>
      </c>
      <c r="D18" s="197" t="str">
        <f>VLOOKUP(B18,'пр.взв.'!B1:H141,3,FALSE)</f>
        <v>02.12.88 мс</v>
      </c>
      <c r="E18" s="177" t="str">
        <f>VLOOKUP(B18,'пр.взв.'!B1:H48,4,FALSE)</f>
        <v>ПФО</v>
      </c>
      <c r="F18" s="179" t="str">
        <f>VLOOKUP(B18,'пр.взв.'!B1:H48,5,FALSE)</f>
        <v> Оренбургская Соль-Илецк ПР</v>
      </c>
      <c r="G18" s="175" t="str">
        <f>VLOOKUP(B18,'пр.взв.'!B1:H48,6,FALSE)</f>
        <v>001146</v>
      </c>
      <c r="H18" s="159" t="str">
        <f>VLOOKUP(B18,'пр.взв.'!B1:H143,7,FALSE)</f>
        <v>Бесенов СТ</v>
      </c>
    </row>
    <row r="19" spans="1:8" ht="12.75" customHeight="1">
      <c r="A19" s="201"/>
      <c r="B19" s="193"/>
      <c r="C19" s="199"/>
      <c r="D19" s="200"/>
      <c r="E19" s="181"/>
      <c r="F19" s="179"/>
      <c r="G19" s="176"/>
      <c r="H19" s="160"/>
    </row>
    <row r="20" spans="1:8" ht="12.75" customHeight="1">
      <c r="A20" s="192" t="s">
        <v>49</v>
      </c>
      <c r="B20" s="193">
        <v>9</v>
      </c>
      <c r="C20" s="195" t="str">
        <f>VLOOKUP(B20,'пр.взв.'!B1:H50,2,FALSE)</f>
        <v>Шакиров Ринат Рафикович</v>
      </c>
      <c r="D20" s="197" t="str">
        <f>VLOOKUP(B20,'пр.взв.'!B1:H143,3,FALSE)</f>
        <v>17.08.93 кмс</v>
      </c>
      <c r="E20" s="177" t="str">
        <f>VLOOKUP(B20,'пр.взв.'!B1:H50,4,FALSE)</f>
        <v>ПФО</v>
      </c>
      <c r="F20" s="179" t="str">
        <f>VLOOKUP(B20,'пр.взв.'!B1:H50,5,FALSE)</f>
        <v>Нижегородская Выкса ПР</v>
      </c>
      <c r="G20" s="172">
        <f>VLOOKUP(B20,'пр.взв.'!B1:H50,6,FALSE)</f>
        <v>0</v>
      </c>
      <c r="H20" s="159" t="str">
        <f>VLOOKUP(B20,'пр.взв.'!B1:H145,7,FALSE)</f>
        <v>Мухин ДВ Румянцев ПВ</v>
      </c>
    </row>
    <row r="21" spans="1:8" ht="12.75" customHeight="1">
      <c r="A21" s="192"/>
      <c r="B21" s="193"/>
      <c r="C21" s="199"/>
      <c r="D21" s="200"/>
      <c r="E21" s="181"/>
      <c r="F21" s="179"/>
      <c r="G21" s="173"/>
      <c r="H21" s="160"/>
    </row>
    <row r="22" spans="1:8" ht="12.75" customHeight="1">
      <c r="A22" s="192" t="s">
        <v>49</v>
      </c>
      <c r="B22" s="193">
        <v>4</v>
      </c>
      <c r="C22" s="195" t="str">
        <f>VLOOKUP(B22,'пр.взв.'!B2:H52,2,FALSE)</f>
        <v>Енчинов Кудайберген Абрамович</v>
      </c>
      <c r="D22" s="197" t="str">
        <f>VLOOKUP(B22,'пр.взв.'!B2:H145,3,FALSE)</f>
        <v>28.01.91 мс</v>
      </c>
      <c r="E22" s="177" t="str">
        <f>VLOOKUP(B22,'пр.взв.'!B2:H52,4,FALSE)</f>
        <v>СФО</v>
      </c>
      <c r="F22" s="179" t="str">
        <f>VLOOKUP(B22,'пр.взв.'!B2:H52,5,FALSE)</f>
        <v>Р. Алтай Г-Алтайск Д</v>
      </c>
      <c r="G22" s="172">
        <f>VLOOKUP(B22,'пр.взв.'!B2:H52,6,FALSE)</f>
        <v>0</v>
      </c>
      <c r="H22" s="159" t="str">
        <f>VLOOKUP(B22,'пр.взв.'!B2:H147,7,FALSE)</f>
        <v>Яйтаков МЯ</v>
      </c>
    </row>
    <row r="23" spans="1:8" ht="12.75" customHeight="1">
      <c r="A23" s="192"/>
      <c r="B23" s="193"/>
      <c r="C23" s="199"/>
      <c r="D23" s="200"/>
      <c r="E23" s="181"/>
      <c r="F23" s="179"/>
      <c r="G23" s="173"/>
      <c r="H23" s="160"/>
    </row>
    <row r="24" spans="1:8" ht="12.75" customHeight="1">
      <c r="A24" s="192" t="s">
        <v>131</v>
      </c>
      <c r="B24" s="193">
        <v>5</v>
      </c>
      <c r="C24" s="195" t="str">
        <f>VLOOKUP(B24,'пр.взв.'!B2:H54,2,FALSE)</f>
        <v>Савин Андрей Сергеевич</v>
      </c>
      <c r="D24" s="197" t="str">
        <f>VLOOKUP(B24,'пр.взв.'!B2:H147,3,FALSE)</f>
        <v>14.02.90 мс</v>
      </c>
      <c r="E24" s="177" t="str">
        <f>VLOOKUP(B24,'пр.взв.'!B2:H54,4,FALSE)</f>
        <v>ЦФО</v>
      </c>
      <c r="F24" s="179" t="str">
        <f>VLOOKUP(B24,'пр.взв.'!B2:H54,5,FALSE)</f>
        <v>Тульская Тула Д</v>
      </c>
      <c r="G24" s="175" t="str">
        <f>VLOOKUP(B24,'пр.взв.'!B2:H54,6,FALSE)</f>
        <v>001645</v>
      </c>
      <c r="H24" s="159" t="str">
        <f>VLOOKUP(B24,'пр.взв.'!B2:H149,7,FALSE)</f>
        <v>Самборский СВ Двоеглазов ПВ</v>
      </c>
    </row>
    <row r="25" spans="1:8" ht="12.75" customHeight="1">
      <c r="A25" s="192"/>
      <c r="B25" s="193"/>
      <c r="C25" s="199"/>
      <c r="D25" s="200"/>
      <c r="E25" s="181"/>
      <c r="F25" s="179"/>
      <c r="G25" s="176"/>
      <c r="H25" s="160"/>
    </row>
    <row r="26" spans="1:8" ht="12.75" customHeight="1">
      <c r="A26" s="192" t="s">
        <v>131</v>
      </c>
      <c r="B26" s="193">
        <v>7</v>
      </c>
      <c r="C26" s="195" t="str">
        <f>VLOOKUP(B26,'пр.взв.'!B2:H56,2,FALSE)</f>
        <v>Бобарыкин Игорь Игоревич</v>
      </c>
      <c r="D26" s="197" t="str">
        <f>VLOOKUP(B26,'пр.взв.'!B2:H149,3,FALSE)</f>
        <v>06.12.93 кмс</v>
      </c>
      <c r="E26" s="177" t="str">
        <f>VLOOKUP(B26,'пр.взв.'!B2:H56,4,FALSE)</f>
        <v>ПФО</v>
      </c>
      <c r="F26" s="179" t="str">
        <f>VLOOKUP(B26,'пр.взв.'!B2:H56,5,FALSE)</f>
        <v>Нижегородская Павлово ПР</v>
      </c>
      <c r="G26" s="175" t="str">
        <f>VLOOKUP(B26,'пр.взв.'!B2:H56,6,FALSE)</f>
        <v>019799</v>
      </c>
      <c r="H26" s="159" t="str">
        <f>VLOOKUP(B26,'пр.взв.'!B2:H151,7,FALSE)</f>
        <v>Соснухин СЛ Юрцев СЕ</v>
      </c>
    </row>
    <row r="27" spans="1:8" ht="12.75" customHeight="1">
      <c r="A27" s="192"/>
      <c r="B27" s="193"/>
      <c r="C27" s="199"/>
      <c r="D27" s="200"/>
      <c r="E27" s="181"/>
      <c r="F27" s="179"/>
      <c r="G27" s="176"/>
      <c r="H27" s="160"/>
    </row>
    <row r="28" spans="1:8" ht="12.75" customHeight="1">
      <c r="A28" s="192" t="s">
        <v>131</v>
      </c>
      <c r="B28" s="193">
        <v>2</v>
      </c>
      <c r="C28" s="195" t="str">
        <f>VLOOKUP(B28,'пр.взв.'!B2:H58,2,FALSE)</f>
        <v>Тотоев Ричард Рамазанович</v>
      </c>
      <c r="D28" s="197" t="str">
        <f>VLOOKUP(B28,'пр.взв.'!B2:H151,3,FALSE)</f>
        <v>18.05.88 мс</v>
      </c>
      <c r="E28" s="177" t="str">
        <f>VLOOKUP(B28,'пр.взв.'!B2:H58,4,FALSE)</f>
        <v>СКФО</v>
      </c>
      <c r="F28" s="179" t="str">
        <f>VLOOKUP(B28,'пр.взв.'!B2:H58,5,FALSE)</f>
        <v>КЧР ВС</v>
      </c>
      <c r="G28" s="172">
        <f>VLOOKUP(B28,'пр.взв.'!B2:H58,6,FALSE)</f>
        <v>0</v>
      </c>
      <c r="H28" s="159" t="str">
        <f>VLOOKUP(B28,'пр.взв.'!B2:H153,7,FALSE)</f>
        <v>Карданов А. Р.</v>
      </c>
    </row>
    <row r="29" spans="1:8" ht="12.75" customHeight="1">
      <c r="A29" s="192"/>
      <c r="B29" s="193"/>
      <c r="C29" s="199"/>
      <c r="D29" s="200"/>
      <c r="E29" s="181"/>
      <c r="F29" s="179"/>
      <c r="G29" s="173"/>
      <c r="H29" s="160"/>
    </row>
    <row r="30" spans="1:8" ht="12.75" customHeight="1">
      <c r="A30" s="192" t="s">
        <v>131</v>
      </c>
      <c r="B30" s="193">
        <v>8</v>
      </c>
      <c r="C30" s="195" t="str">
        <f>VLOOKUP(B30,'пр.взв.'!B2:H60,2,FALSE)</f>
        <v>Кубарьков Андрей Васильевич</v>
      </c>
      <c r="D30" s="197" t="str">
        <f>VLOOKUP(B30,'пр.взв.'!B2:H153,3,FALSE)</f>
        <v>25.08.93 кмс</v>
      </c>
      <c r="E30" s="177" t="str">
        <f>VLOOKUP(B30,'пр.взв.'!B2:H60,4,FALSE)</f>
        <v>ПФО</v>
      </c>
      <c r="F30" s="179" t="str">
        <f>VLOOKUP(B30,'пр.взв.'!B2:H60,5,FALSE)</f>
        <v>Нижегородская Выкса ПР</v>
      </c>
      <c r="G30" s="172">
        <f>VLOOKUP(B30,'пр.взв.'!B2:H60,6,FALSE)</f>
        <v>0</v>
      </c>
      <c r="H30" s="159" t="str">
        <f>VLOOKUP(B30,'пр.взв.'!B2:H155,7,FALSE)</f>
        <v>Рогов ДС Гордеев ДА</v>
      </c>
    </row>
    <row r="31" spans="1:8" ht="12.75" customHeight="1">
      <c r="A31" s="192"/>
      <c r="B31" s="193"/>
      <c r="C31" s="199"/>
      <c r="D31" s="200"/>
      <c r="E31" s="181"/>
      <c r="F31" s="179"/>
      <c r="G31" s="173"/>
      <c r="H31" s="160"/>
    </row>
    <row r="32" spans="1:8" ht="12.75" customHeight="1">
      <c r="A32" s="192" t="s">
        <v>132</v>
      </c>
      <c r="B32" s="193">
        <v>1</v>
      </c>
      <c r="C32" s="195" t="str">
        <f>VLOOKUP(B32,'пр.взв.'!B3:H62,2,FALSE)</f>
        <v>Лазутин Паквел Алексеевич</v>
      </c>
      <c r="D32" s="197" t="str">
        <f>VLOOKUP(B32,'пр.взв.'!B3:H155,3,FALSE)</f>
        <v>05.03.94 кмс</v>
      </c>
      <c r="E32" s="177" t="str">
        <f>VLOOKUP(B32,'пр.взв.'!B3:H62,4,FALSE)</f>
        <v>ЦФО</v>
      </c>
      <c r="F32" s="179" t="str">
        <f>VLOOKUP(B32,'пр.взв.'!B3:H62,5,FALSE)</f>
        <v>Владимирская, Ковров, Д</v>
      </c>
      <c r="G32" s="172">
        <f>VLOOKUP(B32,'пр.взв.'!B3:H62,6,FALSE)</f>
        <v>0</v>
      </c>
      <c r="H32" s="159" t="str">
        <f>VLOOKUP(B32,'пр.взв.'!B3:H157,7,FALSE)</f>
        <v>Сипач АН</v>
      </c>
    </row>
    <row r="33" spans="1:8" ht="12.75" customHeight="1">
      <c r="A33" s="192"/>
      <c r="B33" s="193"/>
      <c r="C33" s="199"/>
      <c r="D33" s="200"/>
      <c r="E33" s="181"/>
      <c r="F33" s="179"/>
      <c r="G33" s="173"/>
      <c r="H33" s="160"/>
    </row>
    <row r="34" spans="1:8" ht="12.75" customHeight="1">
      <c r="A34" s="192" t="s">
        <v>132</v>
      </c>
      <c r="B34" s="193">
        <v>15</v>
      </c>
      <c r="C34" s="195" t="str">
        <f>VLOOKUP(B34,'пр.взв.'!B3:H64,2,FALSE)</f>
        <v>Почаев Дмитрий Анатольевич</v>
      </c>
      <c r="D34" s="197" t="str">
        <f>VLOOKUP(B34,'пр.взв.'!B3:H157,3,FALSE)</f>
        <v>20.10.90 кмс</v>
      </c>
      <c r="E34" s="177" t="str">
        <f>VLOOKUP(B34,'пр.взв.'!B3:H64,4,FALSE)</f>
        <v>УФО</v>
      </c>
      <c r="F34" s="179" t="str">
        <f>VLOOKUP(B34,'пр.взв.'!B3:H64,5,FALSE)</f>
        <v>Свердловская Екатеринбург Д</v>
      </c>
      <c r="G34" s="172">
        <f>VLOOKUP(B34,'пр.взв.'!B3:H64,6,FALSE)</f>
        <v>0</v>
      </c>
      <c r="H34" s="159" t="str">
        <f>VLOOKUP(B34,'пр.взв.'!B3:H159,7,FALSE)</f>
        <v>Коростелев АБ</v>
      </c>
    </row>
    <row r="35" spans="1:8" ht="12.75" customHeight="1">
      <c r="A35" s="192"/>
      <c r="B35" s="193"/>
      <c r="C35" s="199"/>
      <c r="D35" s="200"/>
      <c r="E35" s="181"/>
      <c r="F35" s="179"/>
      <c r="G35" s="173"/>
      <c r="H35" s="160"/>
    </row>
    <row r="36" spans="1:8" ht="12.75" customHeight="1">
      <c r="A36" s="192" t="s">
        <v>132</v>
      </c>
      <c r="B36" s="193">
        <v>6</v>
      </c>
      <c r="C36" s="195" t="str">
        <f>VLOOKUP(B36,'пр.взв.'!B3:H66,2,FALSE)</f>
        <v>Меликян Варужан Арташесович</v>
      </c>
      <c r="D36" s="197" t="str">
        <f>VLOOKUP(B36,'пр.взв.'!B3:H159,3,FALSE)</f>
        <v>31.10.93 кмс</v>
      </c>
      <c r="E36" s="177" t="str">
        <f>VLOOKUP(B36,'пр.взв.'!B3:H66,4,FALSE)</f>
        <v>МОС</v>
      </c>
      <c r="F36" s="179" t="str">
        <f>VLOOKUP(B36,'пр.взв.'!B3:H66,5,FALSE)</f>
        <v>Москва </v>
      </c>
      <c r="G36" s="172">
        <f>VLOOKUP(B36,'пр.взв.'!B3:H66,6,FALSE)</f>
        <v>0</v>
      </c>
      <c r="H36" s="159" t="str">
        <f>VLOOKUP(B36,'пр.взв.'!B3:H161,7,FALSE)</f>
        <v>Киселёв СН Черкасов МА</v>
      </c>
    </row>
    <row r="37" spans="1:8" ht="12.75" customHeight="1">
      <c r="A37" s="192"/>
      <c r="B37" s="193"/>
      <c r="C37" s="199"/>
      <c r="D37" s="200"/>
      <c r="E37" s="181"/>
      <c r="F37" s="179"/>
      <c r="G37" s="173"/>
      <c r="H37" s="160"/>
    </row>
    <row r="38" spans="1:8" ht="12.75" customHeight="1">
      <c r="A38" s="192" t="s">
        <v>132</v>
      </c>
      <c r="B38" s="193">
        <v>12</v>
      </c>
      <c r="C38" s="195" t="str">
        <f>VLOOKUP(B38,'пр.взв.'!B3:H68,2,FALSE)</f>
        <v>Ильин Дмитрий Анатольевич</v>
      </c>
      <c r="D38" s="197" t="str">
        <f>VLOOKUP(B38,'пр.взв.'!B3:H161,3,FALSE)</f>
        <v>10.03.90 мс</v>
      </c>
      <c r="E38" s="177" t="str">
        <f>VLOOKUP(B38,'пр.взв.'!B3:H68,4,FALSE)</f>
        <v>МОС</v>
      </c>
      <c r="F38" s="179" t="str">
        <f>VLOOKUP(B38,'пр.взв.'!B3:H68,5,FALSE)</f>
        <v>Москва  БУР</v>
      </c>
      <c r="G38" s="172">
        <f>VLOOKUP(B38,'пр.взв.'!B3:H68,6,FALSE)</f>
        <v>0</v>
      </c>
      <c r="H38" s="159" t="str">
        <f>VLOOKUP(B38,'пр.взв.'!B3:H163,7,FALSE)</f>
        <v>Сариев ФК Гарник </v>
      </c>
    </row>
    <row r="39" spans="1:8" ht="12.75" customHeight="1" thickBot="1">
      <c r="A39" s="192"/>
      <c r="B39" s="194"/>
      <c r="C39" s="196"/>
      <c r="D39" s="198"/>
      <c r="E39" s="178"/>
      <c r="F39" s="180"/>
      <c r="G39" s="174"/>
      <c r="H39" s="161"/>
    </row>
    <row r="42" spans="1:7" ht="15">
      <c r="A42" s="67" t="str">
        <f>HYPERLINK('[2]реквизиты'!$A$6)</f>
        <v>Гл. судья, судья МК</v>
      </c>
      <c r="B42" s="68"/>
      <c r="C42" s="69"/>
      <c r="D42" s="71"/>
      <c r="E42" s="71"/>
      <c r="F42" s="71"/>
      <c r="G42" s="70" t="str">
        <f>'[1]реквизиты'!$G$7</f>
        <v>О.Р. Перминов</v>
      </c>
    </row>
    <row r="43" spans="1:7" ht="15">
      <c r="A43" s="68"/>
      <c r="B43" s="68"/>
      <c r="C43" s="69"/>
      <c r="D43" s="71"/>
      <c r="E43" s="71"/>
      <c r="F43" s="71"/>
      <c r="G43" s="103" t="str">
        <f>'[1]реквизиты'!$G$8</f>
        <v>/г. Н.Тагил/</v>
      </c>
    </row>
    <row r="44" spans="1:7" ht="15">
      <c r="A44" s="68"/>
      <c r="B44" s="68"/>
      <c r="C44" s="69"/>
      <c r="D44" s="71"/>
      <c r="E44" s="71"/>
      <c r="F44" s="71"/>
      <c r="G44" s="71"/>
    </row>
    <row r="45" spans="1:7" ht="15">
      <c r="A45" s="67" t="str">
        <f>HYPERLINK('[2]реквизиты'!$A$8)</f>
        <v>Гл. секретарь, судья МК</v>
      </c>
      <c r="B45" s="68"/>
      <c r="C45" s="69"/>
      <c r="D45" s="71"/>
      <c r="E45" s="71"/>
      <c r="F45" s="71"/>
      <c r="G45" s="104" t="str">
        <f>'[1]реквизиты'!$G$9</f>
        <v>Н.Ю. Глушкова</v>
      </c>
    </row>
    <row r="46" spans="1:8" ht="15">
      <c r="A46" s="68"/>
      <c r="B46" s="68"/>
      <c r="C46" s="68"/>
      <c r="D46" s="71"/>
      <c r="E46" s="71"/>
      <c r="F46" s="71"/>
      <c r="G46" s="103" t="str">
        <f>'[1]реквизиты'!$G$10</f>
        <v>/г. Рязань/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I38" sqref="A1:I3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15.140625" style="0" customWidth="1"/>
    <col min="4" max="4" width="9.00390625" style="0" customWidth="1"/>
    <col min="5" max="5" width="6.421875" style="0" customWidth="1"/>
    <col min="6" max="6" width="9.57421875" style="0" customWidth="1"/>
    <col min="7" max="7" width="30.421875" style="0" customWidth="1"/>
    <col min="8" max="8" width="6.421875" style="0" customWidth="1"/>
    <col min="9" max="9" width="6.7109375" style="0" customWidth="1"/>
  </cols>
  <sheetData>
    <row r="1" spans="1:9" ht="32.25" customHeight="1">
      <c r="A1" s="224" t="str">
        <f>HYPERLINK('[1]реквизиты'!$A$2)</f>
        <v>Кубок России по САМБО среди мужчин</v>
      </c>
      <c r="B1" s="225"/>
      <c r="C1" s="225"/>
      <c r="D1" s="225"/>
      <c r="E1" s="225"/>
      <c r="F1" s="225"/>
      <c r="G1" s="225"/>
      <c r="H1" s="225"/>
      <c r="I1" s="225"/>
    </row>
    <row r="2" spans="4:5" ht="27" customHeight="1" hidden="1">
      <c r="D2" s="54"/>
      <c r="E2" s="73" t="str">
        <f>HYPERLINK('пр.взв.'!D4)</f>
        <v>в.к. 52 кг.</v>
      </c>
    </row>
    <row r="3" ht="21" customHeight="1" hidden="1">
      <c r="C3" s="55" t="s">
        <v>21</v>
      </c>
    </row>
    <row r="4" ht="19.5" customHeight="1" hidden="1">
      <c r="C4" s="56" t="s">
        <v>11</v>
      </c>
    </row>
    <row r="5" spans="1:9" ht="12.75" customHeight="1" hidden="1">
      <c r="A5" s="212" t="s">
        <v>12</v>
      </c>
      <c r="B5" s="212" t="s">
        <v>4</v>
      </c>
      <c r="C5" s="231" t="s">
        <v>5</v>
      </c>
      <c r="D5" s="212" t="s">
        <v>13</v>
      </c>
      <c r="E5" s="214" t="s">
        <v>14</v>
      </c>
      <c r="F5" s="215"/>
      <c r="G5" s="212" t="s">
        <v>15</v>
      </c>
      <c r="H5" s="212" t="s">
        <v>16</v>
      </c>
      <c r="I5" s="212" t="s">
        <v>17</v>
      </c>
    </row>
    <row r="6" spans="1:9" ht="12.75" hidden="1">
      <c r="A6" s="213"/>
      <c r="B6" s="213"/>
      <c r="C6" s="213"/>
      <c r="D6" s="213"/>
      <c r="E6" s="216"/>
      <c r="F6" s="217"/>
      <c r="G6" s="213"/>
      <c r="H6" s="213"/>
      <c r="I6" s="213"/>
    </row>
    <row r="7" spans="1:9" ht="12.75" hidden="1">
      <c r="A7" s="230"/>
      <c r="B7" s="227">
        <f>'пр.хода'!D29</f>
        <v>3</v>
      </c>
      <c r="C7" s="228" t="str">
        <f>VLOOKUP(B7,'пр.взв.'!B7:D22,2,FALSE)</f>
        <v>Федоров Александр Владимирович</v>
      </c>
      <c r="D7" s="228" t="str">
        <f>VLOOKUP(B7,'пр.взв.'!B7:F22,3,FALSE)</f>
        <v>08.09.94 кмс</v>
      </c>
      <c r="E7" s="235" t="str">
        <f>VLOOKUP(B7,'пр.взв.'!B7:F22,4,FALSE)</f>
        <v>ПФО</v>
      </c>
      <c r="F7" s="222" t="str">
        <f>VLOOKUP(B7,'пр.взв.'!B7:G22,5,FALSE)</f>
        <v>Р.Чувашия Чебоксары МО</v>
      </c>
      <c r="G7" s="220"/>
      <c r="H7" s="221"/>
      <c r="I7" s="212"/>
    </row>
    <row r="8" spans="1:9" ht="12.75" hidden="1">
      <c r="A8" s="230"/>
      <c r="B8" s="212"/>
      <c r="C8" s="229"/>
      <c r="D8" s="229"/>
      <c r="E8" s="236"/>
      <c r="F8" s="232"/>
      <c r="G8" s="220"/>
      <c r="H8" s="221"/>
      <c r="I8" s="212"/>
    </row>
    <row r="9" spans="1:9" ht="12.75" hidden="1">
      <c r="A9" s="226"/>
      <c r="B9" s="227">
        <f>'пр.хода'!C35</f>
        <v>16</v>
      </c>
      <c r="C9" s="228" t="str">
        <f>VLOOKUP(B9,'пр.взв.'!B7:D94,2,FALSE)</f>
        <v>Асрян Артуш Мовсесович</v>
      </c>
      <c r="D9" s="228" t="str">
        <f>VLOOKUP(C9,'пр.взв.'!C7:E94,2,FALSE)</f>
        <v>23.05.88 мс</v>
      </c>
      <c r="E9" s="233" t="str">
        <f>VLOOKUP(D9,'пр.взв.'!D7:F94,2,FALSE)</f>
        <v>СЗФО</v>
      </c>
      <c r="F9" s="228" t="str">
        <f>VLOOKUP(E9,'пр.взв.'!E7:G94,2,FALSE)</f>
        <v>Р.Карелия, Петрозаводск ПР</v>
      </c>
      <c r="G9" s="220"/>
      <c r="H9" s="212"/>
      <c r="I9" s="212"/>
    </row>
    <row r="10" spans="1:9" ht="12.75" hidden="1">
      <c r="A10" s="226"/>
      <c r="B10" s="212"/>
      <c r="C10" s="229"/>
      <c r="D10" s="229"/>
      <c r="E10" s="234"/>
      <c r="F10" s="229"/>
      <c r="G10" s="220"/>
      <c r="H10" s="212"/>
      <c r="I10" s="212"/>
    </row>
    <row r="11" spans="1:2" ht="29.25" customHeight="1" hidden="1">
      <c r="A11" s="2" t="s">
        <v>18</v>
      </c>
      <c r="B11" s="2"/>
    </row>
    <row r="12" spans="2:9" ht="19.5" customHeight="1" hidden="1">
      <c r="B12" s="2" t="s">
        <v>0</v>
      </c>
      <c r="C12" s="57"/>
      <c r="D12" s="57"/>
      <c r="E12" s="57"/>
      <c r="F12" s="57"/>
      <c r="G12" s="57"/>
      <c r="H12" s="57"/>
      <c r="I12" s="57"/>
    </row>
    <row r="13" spans="2:9" ht="19.5" customHeight="1" hidden="1">
      <c r="B13" s="2" t="s">
        <v>1</v>
      </c>
      <c r="C13" s="57"/>
      <c r="D13" s="57"/>
      <c r="E13" s="57"/>
      <c r="F13" s="57"/>
      <c r="G13" s="57"/>
      <c r="H13" s="57"/>
      <c r="I13" s="57"/>
    </row>
    <row r="14" ht="19.5" customHeight="1" hidden="1"/>
    <row r="15" ht="19.5" customHeight="1" hidden="1">
      <c r="C15" s="66" t="s">
        <v>22</v>
      </c>
    </row>
    <row r="16" spans="3:5" ht="24.75" customHeight="1" hidden="1">
      <c r="C16" s="56" t="s">
        <v>19</v>
      </c>
      <c r="E16" s="73" t="str">
        <f>HYPERLINK('пр.взв.'!D4)</f>
        <v>в.к. 52 кг.</v>
      </c>
    </row>
    <row r="17" spans="1:9" ht="12.75" customHeight="1" hidden="1">
      <c r="A17" s="212" t="s">
        <v>12</v>
      </c>
      <c r="B17" s="212" t="s">
        <v>4</v>
      </c>
      <c r="C17" s="231" t="s">
        <v>5</v>
      </c>
      <c r="D17" s="212" t="s">
        <v>13</v>
      </c>
      <c r="E17" s="214" t="s">
        <v>14</v>
      </c>
      <c r="F17" s="215"/>
      <c r="G17" s="212" t="s">
        <v>15</v>
      </c>
      <c r="H17" s="212" t="s">
        <v>16</v>
      </c>
      <c r="I17" s="212" t="s">
        <v>17</v>
      </c>
    </row>
    <row r="18" spans="1:9" ht="12.75" hidden="1">
      <c r="A18" s="213"/>
      <c r="B18" s="213"/>
      <c r="C18" s="213"/>
      <c r="D18" s="213"/>
      <c r="E18" s="216"/>
      <c r="F18" s="217"/>
      <c r="G18" s="213"/>
      <c r="H18" s="213"/>
      <c r="I18" s="213"/>
    </row>
    <row r="19" spans="1:9" ht="12.75" hidden="1">
      <c r="A19" s="230"/>
      <c r="B19" s="227">
        <f>'пр.хода'!O29</f>
        <v>14</v>
      </c>
      <c r="C19" s="228" t="str">
        <f>VLOOKUP(B19,'пр.взв.'!B1:D34,2,FALSE)</f>
        <v>Багаутдинов Ильнур Ахатович</v>
      </c>
      <c r="D19" s="228" t="str">
        <f>VLOOKUP(B19,'пр.взв.'!B1:F34,3,FALSE)</f>
        <v>02.12.88 мс</v>
      </c>
      <c r="E19" s="177" t="str">
        <f>VLOOKUP(B19,'пр.взв.'!B1:F34,4,FALSE)</f>
        <v>ПФО</v>
      </c>
      <c r="F19" s="222" t="str">
        <f>VLOOKUP(B19,'пр.взв.'!B1:G34,5,FALSE)</f>
        <v> Оренбургская Соль-Илецк ПР</v>
      </c>
      <c r="G19" s="220"/>
      <c r="H19" s="221"/>
      <c r="I19" s="212"/>
    </row>
    <row r="20" spans="1:9" ht="12.75" hidden="1">
      <c r="A20" s="230"/>
      <c r="B20" s="212"/>
      <c r="C20" s="229"/>
      <c r="D20" s="229"/>
      <c r="E20" s="185"/>
      <c r="F20" s="232"/>
      <c r="G20" s="220"/>
      <c r="H20" s="221"/>
      <c r="I20" s="212"/>
    </row>
    <row r="21" spans="1:9" ht="12.75" hidden="1">
      <c r="A21" s="226"/>
      <c r="B21" s="227">
        <f>'пр.хода'!M35</f>
        <v>11</v>
      </c>
      <c r="C21" s="228" t="str">
        <f>VLOOKUP(B21,'пр.взв.'!B1:D36,2,FALSE)</f>
        <v>Марфин Федор Сергеевич</v>
      </c>
      <c r="D21" s="228" t="str">
        <f>VLOOKUP(B21,'пр.взв.'!B1:F36,3,FALSE)</f>
        <v>22.09.88 кмс</v>
      </c>
      <c r="E21" s="177" t="str">
        <f>VLOOKUP(B21,'пр.взв.'!B2:F36,4,FALSE)</f>
        <v>МОС</v>
      </c>
      <c r="F21" s="222" t="str">
        <f>VLOOKUP(B21,'пр.взв.'!B1:G36,5,FALSE)</f>
        <v>Москва ПР</v>
      </c>
      <c r="G21" s="220"/>
      <c r="H21" s="212"/>
      <c r="I21" s="212"/>
    </row>
    <row r="22" spans="1:9" ht="12.75" hidden="1">
      <c r="A22" s="226"/>
      <c r="B22" s="212"/>
      <c r="C22" s="229"/>
      <c r="D22" s="229"/>
      <c r="E22" s="181"/>
      <c r="F22" s="223"/>
      <c r="G22" s="220"/>
      <c r="H22" s="212"/>
      <c r="I22" s="212"/>
    </row>
    <row r="23" spans="1:2" ht="29.25" customHeight="1" hidden="1">
      <c r="A23" s="2" t="s">
        <v>18</v>
      </c>
      <c r="B23" s="2"/>
    </row>
    <row r="24" spans="2:9" ht="19.5" customHeight="1" hidden="1">
      <c r="B24" s="2" t="s">
        <v>0</v>
      </c>
      <c r="C24" s="57"/>
      <c r="D24" s="57"/>
      <c r="E24" s="57"/>
      <c r="F24" s="57"/>
      <c r="G24" s="57"/>
      <c r="H24" s="57"/>
      <c r="I24" s="57"/>
    </row>
    <row r="25" spans="2:9" ht="19.5" customHeight="1" hidden="1">
      <c r="B25" s="2" t="s">
        <v>1</v>
      </c>
      <c r="C25" s="57"/>
      <c r="D25" s="57"/>
      <c r="E25" s="57"/>
      <c r="F25" s="57"/>
      <c r="G25" s="57"/>
      <c r="H25" s="57"/>
      <c r="I25" s="57"/>
    </row>
    <row r="26" ht="19.5" customHeight="1" hidden="1"/>
    <row r="27" ht="19.5" customHeight="1" hidden="1"/>
    <row r="28" ht="19.5" customHeight="1" hidden="1"/>
    <row r="29" spans="3:5" ht="15.75">
      <c r="C29" s="48" t="s">
        <v>20</v>
      </c>
      <c r="E29" s="73" t="str">
        <f>HYPERLINK('пр.взв.'!D4)</f>
        <v>в.к. 52 кг.</v>
      </c>
    </row>
    <row r="30" spans="1:9" ht="12.75" customHeight="1">
      <c r="A30" s="212" t="s">
        <v>12</v>
      </c>
      <c r="B30" s="212" t="s">
        <v>4</v>
      </c>
      <c r="C30" s="231" t="s">
        <v>5</v>
      </c>
      <c r="D30" s="212" t="s">
        <v>13</v>
      </c>
      <c r="E30" s="214" t="s">
        <v>14</v>
      </c>
      <c r="F30" s="215"/>
      <c r="G30" s="212" t="s">
        <v>15</v>
      </c>
      <c r="H30" s="212" t="s">
        <v>16</v>
      </c>
      <c r="I30" s="212" t="s">
        <v>17</v>
      </c>
    </row>
    <row r="31" spans="1:9" ht="12.75">
      <c r="A31" s="213"/>
      <c r="B31" s="213"/>
      <c r="C31" s="213"/>
      <c r="D31" s="213"/>
      <c r="E31" s="216"/>
      <c r="F31" s="217"/>
      <c r="G31" s="213"/>
      <c r="H31" s="213"/>
      <c r="I31" s="213"/>
    </row>
    <row r="32" spans="1:9" ht="12.75">
      <c r="A32" s="230"/>
      <c r="B32" s="227">
        <f>'пр.хода'!I14</f>
        <v>13</v>
      </c>
      <c r="C32" s="228" t="str">
        <f>VLOOKUP(B32,'пр.взв.'!B3:D47,2,FALSE)</f>
        <v>Клюкин Алексей Геннадьевич</v>
      </c>
      <c r="D32" s="228" t="str">
        <f>VLOOKUP(B32,'пр.взв.'!B3:F47,3,FALSE)</f>
        <v>21.03.90 мс</v>
      </c>
      <c r="E32" s="177" t="str">
        <f>VLOOKUP(B32,'пр.взв.'!B3:F47,4,FALSE)</f>
        <v>УФО</v>
      </c>
      <c r="F32" s="218" t="str">
        <f>VLOOKUP(B32,'пр.взв.'!B3:G47,5,FALSE)</f>
        <v> Свердловская В.Пышма Д</v>
      </c>
      <c r="G32" s="220"/>
      <c r="H32" s="221"/>
      <c r="I32" s="212"/>
    </row>
    <row r="33" spans="1:9" ht="12.75">
      <c r="A33" s="230"/>
      <c r="B33" s="212"/>
      <c r="C33" s="229"/>
      <c r="D33" s="229"/>
      <c r="E33" s="185"/>
      <c r="F33" s="219"/>
      <c r="G33" s="220"/>
      <c r="H33" s="221"/>
      <c r="I33" s="212"/>
    </row>
    <row r="34" spans="1:9" ht="12.75">
      <c r="A34" s="226"/>
      <c r="B34" s="227">
        <f>'пр.хода'!M14</f>
        <v>10</v>
      </c>
      <c r="C34" s="228" t="str">
        <f>VLOOKUP(B34,'пр.взв.'!B3:D49,2,FALSE)</f>
        <v>Юсупов Айдос Бисенкулович</v>
      </c>
      <c r="D34" s="228" t="str">
        <f>VLOOKUP(B34,'пр.взв.'!B3:F49,3,FALSE)</f>
        <v>25.01.83 мсмк</v>
      </c>
      <c r="E34" s="177" t="str">
        <f>VLOOKUP(B34,'пр.взв.'!B3:F49,4,FALSE)</f>
        <v>УФО</v>
      </c>
      <c r="F34" s="218" t="str">
        <f>VLOOKUP(B34,'пр.взв.'!B3:G49,5,FALSE)</f>
        <v>Свердловская Екатеринбург ПР</v>
      </c>
      <c r="G34" s="220"/>
      <c r="H34" s="212"/>
      <c r="I34" s="212"/>
    </row>
    <row r="35" spans="1:9" ht="12.75">
      <c r="A35" s="226"/>
      <c r="B35" s="212"/>
      <c r="C35" s="229"/>
      <c r="D35" s="229"/>
      <c r="E35" s="181"/>
      <c r="F35" s="219"/>
      <c r="G35" s="220"/>
      <c r="H35" s="212"/>
      <c r="I35" s="212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7"/>
      <c r="D37" s="57"/>
      <c r="E37" s="57"/>
      <c r="F37" s="57"/>
      <c r="G37" s="57"/>
      <c r="H37" s="57"/>
      <c r="I37" s="57"/>
    </row>
    <row r="38" spans="2:9" ht="19.5" customHeight="1">
      <c r="B38" s="2" t="s">
        <v>1</v>
      </c>
      <c r="C38" s="57"/>
      <c r="D38" s="57"/>
      <c r="E38" s="57"/>
      <c r="F38" s="57"/>
      <c r="G38" s="57"/>
      <c r="H38" s="57"/>
      <c r="I38" s="57"/>
    </row>
    <row r="39" ht="19.5" customHeight="1"/>
    <row r="42" spans="1:7" ht="12.75">
      <c r="A42" s="49">
        <f>HYPERLINK('[1]реквизиты'!$A$20)</f>
      </c>
      <c r="B42" s="50"/>
      <c r="C42" s="50"/>
      <c r="D42" s="50"/>
      <c r="E42" s="4"/>
      <c r="F42" s="58">
        <f>HYPERLINK('[1]реквизиты'!$G$20)</f>
      </c>
      <c r="G42" s="52">
        <f>HYPERLINK('[1]реквизиты'!$G$21)</f>
      </c>
    </row>
    <row r="43" spans="1:7" ht="12.75">
      <c r="A43" s="50"/>
      <c r="B43" s="50"/>
      <c r="C43" s="50"/>
      <c r="D43" s="50"/>
      <c r="E43" s="4"/>
      <c r="F43" s="8"/>
      <c r="G43" s="4"/>
    </row>
    <row r="44" spans="1:7" ht="12.75">
      <c r="A44" s="51">
        <f>HYPERLINK('[1]реквизиты'!$A$22)</f>
      </c>
      <c r="C44" s="50"/>
      <c r="D44" s="50"/>
      <c r="E44" s="51"/>
      <c r="F44" s="58">
        <f>HYPERLINK('[1]реквизиты'!$G$22)</f>
      </c>
      <c r="G44" s="53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63" t="s">
        <v>26</v>
      </c>
      <c r="B1" s="163"/>
      <c r="C1" s="163"/>
      <c r="D1" s="163"/>
      <c r="E1" s="163"/>
      <c r="F1" s="163"/>
      <c r="G1" s="163"/>
      <c r="H1" s="163"/>
    </row>
    <row r="2" spans="1:8" ht="29.25" customHeight="1">
      <c r="A2" s="224" t="str">
        <f>HYPERLINK('[1]реквизиты'!$A$2)</f>
        <v>Кубок России по САМБО среди мужчин</v>
      </c>
      <c r="B2" s="225"/>
      <c r="C2" s="225"/>
      <c r="D2" s="225"/>
      <c r="E2" s="225"/>
      <c r="F2" s="225"/>
      <c r="G2" s="225"/>
      <c r="H2" s="225"/>
    </row>
    <row r="3" spans="1:7" ht="12.75" customHeight="1">
      <c r="A3" s="167" t="str">
        <f>HYPERLINK('[1]реквизиты'!$A$3)</f>
        <v>26-30 ноября 2012г.                                                         г.Кстово</v>
      </c>
      <c r="B3" s="167"/>
      <c r="C3" s="167"/>
      <c r="D3" s="167"/>
      <c r="E3" s="167"/>
      <c r="F3" s="167"/>
      <c r="G3" s="167"/>
    </row>
    <row r="4" spans="4:5" ht="12.75" customHeight="1">
      <c r="D4" s="246" t="s">
        <v>125</v>
      </c>
      <c r="E4" s="247"/>
    </row>
    <row r="5" spans="1:8" ht="12.75" customHeight="1">
      <c r="A5" s="213" t="s">
        <v>9</v>
      </c>
      <c r="B5" s="256" t="s">
        <v>4</v>
      </c>
      <c r="C5" s="213" t="s">
        <v>5</v>
      </c>
      <c r="D5" s="213" t="s">
        <v>6</v>
      </c>
      <c r="E5" s="241" t="s">
        <v>7</v>
      </c>
      <c r="F5" s="187"/>
      <c r="G5" s="213" t="s">
        <v>10</v>
      </c>
      <c r="H5" s="213" t="s">
        <v>8</v>
      </c>
    </row>
    <row r="6" spans="1:8" ht="12.75">
      <c r="A6" s="231"/>
      <c r="B6" s="257"/>
      <c r="C6" s="231"/>
      <c r="D6" s="231"/>
      <c r="E6" s="242"/>
      <c r="F6" s="243"/>
      <c r="G6" s="231"/>
      <c r="H6" s="231"/>
    </row>
    <row r="7" spans="1:8" ht="12.75" customHeight="1">
      <c r="A7" s="212">
        <v>1</v>
      </c>
      <c r="B7" s="254">
        <v>1</v>
      </c>
      <c r="C7" s="239" t="s">
        <v>63</v>
      </c>
      <c r="D7" s="255" t="s">
        <v>64</v>
      </c>
      <c r="E7" s="241" t="s">
        <v>65</v>
      </c>
      <c r="F7" s="179" t="s">
        <v>66</v>
      </c>
      <c r="G7" s="244"/>
      <c r="H7" s="237" t="s">
        <v>67</v>
      </c>
    </row>
    <row r="8" spans="1:8" ht="12.75" customHeight="1">
      <c r="A8" s="212"/>
      <c r="B8" s="254"/>
      <c r="C8" s="239"/>
      <c r="D8" s="240"/>
      <c r="E8" s="242"/>
      <c r="F8" s="179"/>
      <c r="G8" s="244"/>
      <c r="H8" s="237"/>
    </row>
    <row r="9" spans="1:8" ht="12.75" customHeight="1">
      <c r="A9" s="212">
        <v>2</v>
      </c>
      <c r="B9" s="254">
        <v>2</v>
      </c>
      <c r="C9" s="237" t="s">
        <v>68</v>
      </c>
      <c r="D9" s="252" t="s">
        <v>134</v>
      </c>
      <c r="E9" s="241" t="s">
        <v>69</v>
      </c>
      <c r="F9" s="179" t="s">
        <v>70</v>
      </c>
      <c r="G9" s="245"/>
      <c r="H9" s="237" t="s">
        <v>71</v>
      </c>
    </row>
    <row r="10" spans="1:8" ht="15" customHeight="1">
      <c r="A10" s="212"/>
      <c r="B10" s="254"/>
      <c r="C10" s="237"/>
      <c r="D10" s="252"/>
      <c r="E10" s="242"/>
      <c r="F10" s="179"/>
      <c r="G10" s="245"/>
      <c r="H10" s="237"/>
    </row>
    <row r="11" spans="1:8" ht="12.75" customHeight="1">
      <c r="A11" s="212">
        <v>3</v>
      </c>
      <c r="B11" s="254">
        <v>3</v>
      </c>
      <c r="C11" s="237" t="s">
        <v>103</v>
      </c>
      <c r="D11" s="252" t="s">
        <v>104</v>
      </c>
      <c r="E11" s="241" t="s">
        <v>54</v>
      </c>
      <c r="F11" s="179" t="s">
        <v>105</v>
      </c>
      <c r="G11" s="252"/>
      <c r="H11" s="237" t="s">
        <v>106</v>
      </c>
    </row>
    <row r="12" spans="1:8" ht="15" customHeight="1">
      <c r="A12" s="212"/>
      <c r="B12" s="254"/>
      <c r="C12" s="237"/>
      <c r="D12" s="252"/>
      <c r="E12" s="242"/>
      <c r="F12" s="179"/>
      <c r="G12" s="252"/>
      <c r="H12" s="237"/>
    </row>
    <row r="13" spans="1:8" ht="15" customHeight="1">
      <c r="A13" s="212">
        <v>4</v>
      </c>
      <c r="B13" s="254">
        <v>4</v>
      </c>
      <c r="C13" s="237" t="s">
        <v>94</v>
      </c>
      <c r="D13" s="252" t="s">
        <v>95</v>
      </c>
      <c r="E13" s="241" t="s">
        <v>96</v>
      </c>
      <c r="F13" s="179" t="s">
        <v>97</v>
      </c>
      <c r="G13" s="245"/>
      <c r="H13" s="237" t="s">
        <v>98</v>
      </c>
    </row>
    <row r="14" spans="1:8" ht="15.75" customHeight="1">
      <c r="A14" s="212"/>
      <c r="B14" s="254"/>
      <c r="C14" s="237"/>
      <c r="D14" s="252"/>
      <c r="E14" s="242"/>
      <c r="F14" s="179"/>
      <c r="G14" s="245"/>
      <c r="H14" s="237"/>
    </row>
    <row r="15" spans="1:8" ht="12.75" customHeight="1">
      <c r="A15" s="212">
        <v>5</v>
      </c>
      <c r="B15" s="254">
        <v>5</v>
      </c>
      <c r="C15" s="237" t="s">
        <v>116</v>
      </c>
      <c r="D15" s="252" t="s">
        <v>117</v>
      </c>
      <c r="E15" s="241" t="s">
        <v>65</v>
      </c>
      <c r="F15" s="179" t="s">
        <v>118</v>
      </c>
      <c r="G15" s="245" t="s">
        <v>119</v>
      </c>
      <c r="H15" s="237" t="s">
        <v>120</v>
      </c>
    </row>
    <row r="16" spans="1:8" ht="15" customHeight="1">
      <c r="A16" s="212"/>
      <c r="B16" s="254"/>
      <c r="C16" s="237"/>
      <c r="D16" s="252"/>
      <c r="E16" s="242"/>
      <c r="F16" s="179"/>
      <c r="G16" s="245"/>
      <c r="H16" s="237"/>
    </row>
    <row r="17" spans="1:8" ht="12.75" customHeight="1">
      <c r="A17" s="212">
        <v>6</v>
      </c>
      <c r="B17" s="254">
        <v>6</v>
      </c>
      <c r="C17" s="239" t="s">
        <v>72</v>
      </c>
      <c r="D17" s="255" t="s">
        <v>73</v>
      </c>
      <c r="E17" s="241" t="s">
        <v>74</v>
      </c>
      <c r="F17" s="179" t="s">
        <v>75</v>
      </c>
      <c r="G17" s="221"/>
      <c r="H17" s="239" t="s">
        <v>76</v>
      </c>
    </row>
    <row r="18" spans="1:8" ht="15" customHeight="1">
      <c r="A18" s="212"/>
      <c r="B18" s="254"/>
      <c r="C18" s="239"/>
      <c r="D18" s="240"/>
      <c r="E18" s="242"/>
      <c r="F18" s="179"/>
      <c r="G18" s="221"/>
      <c r="H18" s="240"/>
    </row>
    <row r="19" spans="1:8" ht="12.75" customHeight="1">
      <c r="A19" s="212">
        <v>7</v>
      </c>
      <c r="B19" s="254">
        <v>7</v>
      </c>
      <c r="C19" s="239" t="s">
        <v>89</v>
      </c>
      <c r="D19" s="255" t="s">
        <v>90</v>
      </c>
      <c r="E19" s="241" t="s">
        <v>54</v>
      </c>
      <c r="F19" s="179" t="s">
        <v>91</v>
      </c>
      <c r="G19" s="221" t="s">
        <v>92</v>
      </c>
      <c r="H19" s="239" t="s">
        <v>93</v>
      </c>
    </row>
    <row r="20" spans="1:8" ht="15" customHeight="1">
      <c r="A20" s="212"/>
      <c r="B20" s="254"/>
      <c r="C20" s="239"/>
      <c r="D20" s="240"/>
      <c r="E20" s="242"/>
      <c r="F20" s="179"/>
      <c r="G20" s="221"/>
      <c r="H20" s="240"/>
    </row>
    <row r="21" spans="1:8" ht="12.75" customHeight="1">
      <c r="A21" s="212">
        <v>8</v>
      </c>
      <c r="B21" s="254">
        <v>8</v>
      </c>
      <c r="C21" s="237" t="s">
        <v>82</v>
      </c>
      <c r="D21" s="252" t="s">
        <v>83</v>
      </c>
      <c r="E21" s="241" t="s">
        <v>54</v>
      </c>
      <c r="F21" s="179" t="s">
        <v>84</v>
      </c>
      <c r="G21" s="245"/>
      <c r="H21" s="237" t="s">
        <v>85</v>
      </c>
    </row>
    <row r="22" spans="1:8" ht="15" customHeight="1">
      <c r="A22" s="212"/>
      <c r="B22" s="254"/>
      <c r="C22" s="237"/>
      <c r="D22" s="252"/>
      <c r="E22" s="242"/>
      <c r="F22" s="179"/>
      <c r="G22" s="245"/>
      <c r="H22" s="237"/>
    </row>
    <row r="23" spans="1:8" ht="12.75" customHeight="1">
      <c r="A23" s="212">
        <v>9</v>
      </c>
      <c r="B23" s="254">
        <v>9</v>
      </c>
      <c r="C23" s="239" t="s">
        <v>86</v>
      </c>
      <c r="D23" s="255" t="s">
        <v>87</v>
      </c>
      <c r="E23" s="241" t="s">
        <v>54</v>
      </c>
      <c r="F23" s="179" t="s">
        <v>84</v>
      </c>
      <c r="G23" s="221"/>
      <c r="H23" s="239" t="s">
        <v>88</v>
      </c>
    </row>
    <row r="24" spans="1:8" ht="15" customHeight="1">
      <c r="A24" s="212"/>
      <c r="B24" s="254"/>
      <c r="C24" s="239"/>
      <c r="D24" s="240"/>
      <c r="E24" s="242"/>
      <c r="F24" s="179"/>
      <c r="G24" s="221"/>
      <c r="H24" s="240"/>
    </row>
    <row r="25" spans="1:8" ht="12.75" customHeight="1">
      <c r="A25" s="212">
        <v>10</v>
      </c>
      <c r="B25" s="253">
        <v>10</v>
      </c>
      <c r="C25" s="237" t="s">
        <v>111</v>
      </c>
      <c r="D25" s="252" t="s">
        <v>112</v>
      </c>
      <c r="E25" s="241" t="s">
        <v>60</v>
      </c>
      <c r="F25" s="179" t="s">
        <v>113</v>
      </c>
      <c r="G25" s="245" t="s">
        <v>114</v>
      </c>
      <c r="H25" s="237" t="s">
        <v>115</v>
      </c>
    </row>
    <row r="26" spans="1:8" ht="15" customHeight="1">
      <c r="A26" s="212"/>
      <c r="B26" s="253"/>
      <c r="C26" s="237"/>
      <c r="D26" s="252"/>
      <c r="E26" s="242"/>
      <c r="F26" s="179"/>
      <c r="G26" s="245"/>
      <c r="H26" s="237"/>
    </row>
    <row r="27" spans="1:8" ht="12.75" customHeight="1">
      <c r="A27" s="212">
        <v>11</v>
      </c>
      <c r="B27" s="254">
        <v>11</v>
      </c>
      <c r="C27" s="237" t="s">
        <v>77</v>
      </c>
      <c r="D27" s="252" t="s">
        <v>78</v>
      </c>
      <c r="E27" s="241" t="s">
        <v>74</v>
      </c>
      <c r="F27" s="179" t="s">
        <v>79</v>
      </c>
      <c r="G27" s="245" t="s">
        <v>80</v>
      </c>
      <c r="H27" s="237" t="s">
        <v>81</v>
      </c>
    </row>
    <row r="28" spans="1:8" ht="15" customHeight="1">
      <c r="A28" s="212"/>
      <c r="B28" s="254"/>
      <c r="C28" s="237"/>
      <c r="D28" s="252"/>
      <c r="E28" s="242"/>
      <c r="F28" s="179"/>
      <c r="G28" s="245"/>
      <c r="H28" s="237"/>
    </row>
    <row r="29" spans="1:8" ht="12.75" customHeight="1">
      <c r="A29" s="212">
        <v>12</v>
      </c>
      <c r="B29" s="254">
        <v>12</v>
      </c>
      <c r="C29" s="239" t="s">
        <v>121</v>
      </c>
      <c r="D29" s="255" t="s">
        <v>122</v>
      </c>
      <c r="E29" s="241" t="s">
        <v>74</v>
      </c>
      <c r="F29" s="179" t="s">
        <v>123</v>
      </c>
      <c r="G29" s="221"/>
      <c r="H29" s="239" t="s">
        <v>124</v>
      </c>
    </row>
    <row r="30" spans="1:8" ht="15" customHeight="1">
      <c r="A30" s="212"/>
      <c r="B30" s="254"/>
      <c r="C30" s="239"/>
      <c r="D30" s="240"/>
      <c r="E30" s="242"/>
      <c r="F30" s="179"/>
      <c r="G30" s="221"/>
      <c r="H30" s="240"/>
    </row>
    <row r="31" spans="1:8" ht="15.75" customHeight="1">
      <c r="A31" s="212">
        <v>13</v>
      </c>
      <c r="B31" s="253">
        <v>13</v>
      </c>
      <c r="C31" s="237" t="s">
        <v>58</v>
      </c>
      <c r="D31" s="252" t="s">
        <v>59</v>
      </c>
      <c r="E31" s="241" t="s">
        <v>60</v>
      </c>
      <c r="F31" s="179" t="s">
        <v>61</v>
      </c>
      <c r="G31" s="245"/>
      <c r="H31" s="237" t="s">
        <v>62</v>
      </c>
    </row>
    <row r="32" spans="1:8" ht="15" customHeight="1">
      <c r="A32" s="212"/>
      <c r="B32" s="253"/>
      <c r="C32" s="237"/>
      <c r="D32" s="252"/>
      <c r="E32" s="242"/>
      <c r="F32" s="179"/>
      <c r="G32" s="245"/>
      <c r="H32" s="237"/>
    </row>
    <row r="33" spans="1:8" ht="12.75" customHeight="1">
      <c r="A33" s="212">
        <v>14</v>
      </c>
      <c r="B33" s="254">
        <v>14</v>
      </c>
      <c r="C33" s="237" t="s">
        <v>52</v>
      </c>
      <c r="D33" s="252" t="s">
        <v>53</v>
      </c>
      <c r="E33" s="241" t="s">
        <v>54</v>
      </c>
      <c r="F33" s="179" t="s">
        <v>55</v>
      </c>
      <c r="G33" s="245" t="s">
        <v>56</v>
      </c>
      <c r="H33" s="237" t="s">
        <v>57</v>
      </c>
    </row>
    <row r="34" spans="1:8" ht="15" customHeight="1">
      <c r="A34" s="212"/>
      <c r="B34" s="254"/>
      <c r="C34" s="237"/>
      <c r="D34" s="252"/>
      <c r="E34" s="242"/>
      <c r="F34" s="179"/>
      <c r="G34" s="245"/>
      <c r="H34" s="237"/>
    </row>
    <row r="35" spans="1:8" ht="12.75" customHeight="1">
      <c r="A35" s="212">
        <v>15</v>
      </c>
      <c r="B35" s="253">
        <v>15</v>
      </c>
      <c r="C35" s="237" t="s">
        <v>107</v>
      </c>
      <c r="D35" s="252" t="s">
        <v>108</v>
      </c>
      <c r="E35" s="241" t="s">
        <v>60</v>
      </c>
      <c r="F35" s="179" t="s">
        <v>109</v>
      </c>
      <c r="G35" s="252"/>
      <c r="H35" s="237" t="s">
        <v>110</v>
      </c>
    </row>
    <row r="36" spans="1:8" ht="15" customHeight="1">
      <c r="A36" s="212"/>
      <c r="B36" s="253"/>
      <c r="C36" s="237"/>
      <c r="D36" s="252"/>
      <c r="E36" s="242"/>
      <c r="F36" s="179"/>
      <c r="G36" s="252"/>
      <c r="H36" s="237"/>
    </row>
    <row r="37" spans="1:8" ht="12.75" customHeight="1">
      <c r="A37" s="212">
        <v>16</v>
      </c>
      <c r="B37" s="254">
        <v>16</v>
      </c>
      <c r="C37" s="258" t="s">
        <v>99</v>
      </c>
      <c r="D37" s="238" t="s">
        <v>133</v>
      </c>
      <c r="E37" s="248" t="s">
        <v>100</v>
      </c>
      <c r="F37" s="250" t="s">
        <v>101</v>
      </c>
      <c r="G37" s="251"/>
      <c r="H37" s="238" t="s">
        <v>102</v>
      </c>
    </row>
    <row r="38" spans="1:8" ht="15" customHeight="1">
      <c r="A38" s="212"/>
      <c r="B38" s="254"/>
      <c r="C38" s="258"/>
      <c r="D38" s="238"/>
      <c r="E38" s="249"/>
      <c r="F38" s="250"/>
      <c r="G38" s="251"/>
      <c r="H38" s="238"/>
    </row>
    <row r="39" ht="15.75" customHeight="1"/>
    <row r="41" spans="1:6" ht="12.75">
      <c r="A41" s="49">
        <f>HYPERLINK('[1]реквизиты'!$A$20)</f>
      </c>
      <c r="B41" s="50"/>
      <c r="C41" s="50"/>
      <c r="D41" s="50"/>
      <c r="E41" s="51">
        <f>HYPERLINK('[1]реквизиты'!$G$20)</f>
      </c>
      <c r="F41" s="52">
        <f>HYPERLINK('[1]реквизиты'!$G$21)</f>
      </c>
    </row>
    <row r="42" spans="1:5" ht="12.75">
      <c r="A42" s="50"/>
      <c r="B42" s="50"/>
      <c r="C42" s="50"/>
      <c r="D42" s="50"/>
      <c r="E42" s="4"/>
    </row>
    <row r="43" spans="1:6" ht="12.75">
      <c r="A43" s="51">
        <f>HYPERLINK('[1]реквизиты'!$A$22)</f>
      </c>
      <c r="B43" s="50"/>
      <c r="C43" s="50"/>
      <c r="D43" s="50"/>
      <c r="E43" s="51">
        <f>HYPERLINK('[1]реквизиты'!$G$22)</f>
      </c>
      <c r="F43" s="53">
        <f>HYPERLINK('[1]реквизиты'!$G$23)</f>
      </c>
    </row>
    <row r="44" spans="1:5" ht="12.75">
      <c r="A44" s="2"/>
      <c r="B44" s="2"/>
      <c r="C44" s="50"/>
      <c r="D44" s="50"/>
      <c r="E44" s="4"/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D40">
      <selection activeCell="M73" sqref="M7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02" t="s">
        <v>40</v>
      </c>
      <c r="C1" s="302"/>
      <c r="D1" s="302"/>
      <c r="E1" s="302"/>
      <c r="F1" s="302"/>
      <c r="G1" s="302"/>
      <c r="H1" s="302"/>
      <c r="I1" s="302"/>
      <c r="K1" s="302" t="s">
        <v>40</v>
      </c>
      <c r="L1" s="302"/>
      <c r="M1" s="302"/>
      <c r="N1" s="302"/>
      <c r="O1" s="302"/>
      <c r="P1" s="302"/>
      <c r="Q1" s="302"/>
      <c r="R1" s="302"/>
    </row>
    <row r="2" spans="2:18" ht="15.75" customHeight="1">
      <c r="B2" s="303" t="str">
        <f>'пр.взв.'!D4</f>
        <v>в.к. 52 кг.</v>
      </c>
      <c r="C2" s="304"/>
      <c r="D2" s="304"/>
      <c r="E2" s="304"/>
      <c r="F2" s="304"/>
      <c r="G2" s="304"/>
      <c r="H2" s="304"/>
      <c r="I2" s="304"/>
      <c r="K2" s="303" t="str">
        <f>'пр.взв.'!D4</f>
        <v>в.к. 52 кг.</v>
      </c>
      <c r="L2" s="304"/>
      <c r="M2" s="304"/>
      <c r="N2" s="304"/>
      <c r="O2" s="304"/>
      <c r="P2" s="304"/>
      <c r="Q2" s="304"/>
      <c r="R2" s="304"/>
    </row>
    <row r="4" spans="2:18" ht="16.5" thickBot="1">
      <c r="B4" s="83" t="s">
        <v>35</v>
      </c>
      <c r="C4" s="85" t="s">
        <v>41</v>
      </c>
      <c r="D4" s="84" t="s">
        <v>38</v>
      </c>
      <c r="E4" s="85"/>
      <c r="F4" s="83"/>
      <c r="G4" s="85"/>
      <c r="H4" s="85"/>
      <c r="I4" s="85"/>
      <c r="J4" s="85"/>
      <c r="K4" s="83" t="s">
        <v>1</v>
      </c>
      <c r="L4" s="85" t="s">
        <v>41</v>
      </c>
      <c r="M4" s="84" t="s">
        <v>38</v>
      </c>
      <c r="N4" s="85"/>
      <c r="O4" s="83"/>
      <c r="P4" s="85"/>
      <c r="Q4" s="85"/>
      <c r="R4" s="85"/>
    </row>
    <row r="5" spans="1:18" ht="12.75" customHeight="1">
      <c r="A5" s="296" t="s">
        <v>42</v>
      </c>
      <c r="B5" s="300" t="s">
        <v>4</v>
      </c>
      <c r="C5" s="292" t="s">
        <v>5</v>
      </c>
      <c r="D5" s="292" t="s">
        <v>13</v>
      </c>
      <c r="E5" s="292" t="s">
        <v>14</v>
      </c>
      <c r="F5" s="292" t="s">
        <v>15</v>
      </c>
      <c r="G5" s="294" t="s">
        <v>43</v>
      </c>
      <c r="H5" s="281" t="s">
        <v>44</v>
      </c>
      <c r="I5" s="283" t="s">
        <v>17</v>
      </c>
      <c r="J5" s="296" t="s">
        <v>42</v>
      </c>
      <c r="K5" s="300" t="s">
        <v>4</v>
      </c>
      <c r="L5" s="292" t="s">
        <v>5</v>
      </c>
      <c r="M5" s="292" t="s">
        <v>13</v>
      </c>
      <c r="N5" s="292" t="s">
        <v>14</v>
      </c>
      <c r="O5" s="292" t="s">
        <v>15</v>
      </c>
      <c r="P5" s="294" t="s">
        <v>43</v>
      </c>
      <c r="Q5" s="281" t="s">
        <v>44</v>
      </c>
      <c r="R5" s="283" t="s">
        <v>17</v>
      </c>
    </row>
    <row r="6" spans="1:18" ht="13.5" customHeight="1" thickBot="1">
      <c r="A6" s="297"/>
      <c r="B6" s="305" t="s">
        <v>36</v>
      </c>
      <c r="C6" s="293"/>
      <c r="D6" s="293"/>
      <c r="E6" s="293"/>
      <c r="F6" s="293"/>
      <c r="G6" s="295"/>
      <c r="H6" s="282"/>
      <c r="I6" s="284" t="s">
        <v>37</v>
      </c>
      <c r="J6" s="297"/>
      <c r="K6" s="305" t="s">
        <v>36</v>
      </c>
      <c r="L6" s="293"/>
      <c r="M6" s="293"/>
      <c r="N6" s="293"/>
      <c r="O6" s="293"/>
      <c r="P6" s="295"/>
      <c r="Q6" s="282"/>
      <c r="R6" s="284" t="s">
        <v>37</v>
      </c>
    </row>
    <row r="7" spans="1:18" ht="12.75" customHeight="1">
      <c r="A7" s="306">
        <v>1</v>
      </c>
      <c r="B7" s="309">
        <v>1</v>
      </c>
      <c r="C7" s="287" t="str">
        <f>VLOOKUP(B7,'пр.взв.'!B7:E70,2,FALSE)</f>
        <v>Лазутин Паквел Алексеевич</v>
      </c>
      <c r="D7" s="267" t="str">
        <f>VLOOKUP(B7,'пр.взв.'!B7:F106,3,FALSE)</f>
        <v>05.03.94 кмс</v>
      </c>
      <c r="E7" s="267" t="str">
        <f>VLOOKUP(B7,'пр.взв.'!B7:G106,4,FALSE)</f>
        <v>ЦФО</v>
      </c>
      <c r="F7" s="269"/>
      <c r="G7" s="270"/>
      <c r="H7" s="262"/>
      <c r="I7" s="231"/>
      <c r="J7" s="306">
        <v>5</v>
      </c>
      <c r="K7" s="309">
        <v>2</v>
      </c>
      <c r="L7" s="277" t="str">
        <f>VLOOKUP(K7,'пр.взв.'!B7:E70,2,FALSE)</f>
        <v>Тотоев Ричард Рамазанович</v>
      </c>
      <c r="M7" s="267" t="str">
        <f>VLOOKUP(K7,'пр.взв.'!B7:F106,3,FALSE)</f>
        <v>18.05.88 мс</v>
      </c>
      <c r="N7" s="267" t="str">
        <f>VLOOKUP(K7,'пр.взв.'!B7:G106,4,FALSE)</f>
        <v>СКФО</v>
      </c>
      <c r="O7" s="269"/>
      <c r="P7" s="270"/>
      <c r="Q7" s="262"/>
      <c r="R7" s="231"/>
    </row>
    <row r="8" spans="1:18" ht="12.75" customHeight="1">
      <c r="A8" s="307"/>
      <c r="B8" s="309"/>
      <c r="C8" s="288"/>
      <c r="D8" s="268"/>
      <c r="E8" s="268"/>
      <c r="F8" s="268"/>
      <c r="G8" s="268"/>
      <c r="H8" s="221"/>
      <c r="I8" s="212"/>
      <c r="J8" s="307"/>
      <c r="K8" s="309"/>
      <c r="L8" s="278"/>
      <c r="M8" s="268"/>
      <c r="N8" s="268"/>
      <c r="O8" s="268"/>
      <c r="P8" s="268"/>
      <c r="Q8" s="221"/>
      <c r="R8" s="212"/>
    </row>
    <row r="9" spans="1:18" ht="12.75" customHeight="1">
      <c r="A9" s="307"/>
      <c r="B9" s="309">
        <v>9</v>
      </c>
      <c r="C9" s="265" t="str">
        <f>VLOOKUP(B9,'пр.взв.'!B7:E70,2,FALSE)</f>
        <v>Шакиров Ринат Рафикович</v>
      </c>
      <c r="D9" s="227" t="str">
        <f>VLOOKUP(B9,'пр.взв.'!B7:F108,3,FALSE)</f>
        <v>17.08.93 кмс</v>
      </c>
      <c r="E9" s="227" t="str">
        <f>VLOOKUP(B9,'пр.взв.'!B7:G108,4,FALSE)</f>
        <v>ПФО</v>
      </c>
      <c r="F9" s="260"/>
      <c r="G9" s="260"/>
      <c r="H9" s="213"/>
      <c r="I9" s="213"/>
      <c r="J9" s="307"/>
      <c r="K9" s="309">
        <v>10</v>
      </c>
      <c r="L9" s="279" t="str">
        <f>VLOOKUP(K9,'пр.взв.'!B7:E70,2,FALSE)</f>
        <v>Юсупов Айдос Бисенкулович</v>
      </c>
      <c r="M9" s="227" t="str">
        <f>VLOOKUP(K9,'пр.взв.'!B7:F108,3,FALSE)</f>
        <v>25.01.83 мсмк</v>
      </c>
      <c r="N9" s="227" t="str">
        <f>VLOOKUP(K9,'пр.взв.'!B7:G108,4,FALSE)</f>
        <v>УФО</v>
      </c>
      <c r="O9" s="260"/>
      <c r="P9" s="260"/>
      <c r="Q9" s="213"/>
      <c r="R9" s="213"/>
    </row>
    <row r="10" spans="1:18" ht="13.5" customHeight="1" thickBot="1">
      <c r="A10" s="308"/>
      <c r="B10" s="310"/>
      <c r="C10" s="266"/>
      <c r="D10" s="259"/>
      <c r="E10" s="259"/>
      <c r="F10" s="261"/>
      <c r="G10" s="261"/>
      <c r="H10" s="183"/>
      <c r="I10" s="183"/>
      <c r="J10" s="308"/>
      <c r="K10" s="310"/>
      <c r="L10" s="280"/>
      <c r="M10" s="259"/>
      <c r="N10" s="259"/>
      <c r="O10" s="261"/>
      <c r="P10" s="261"/>
      <c r="Q10" s="183"/>
      <c r="R10" s="183"/>
    </row>
    <row r="11" spans="1:18" ht="12.75" customHeight="1">
      <c r="A11" s="306">
        <v>2</v>
      </c>
      <c r="B11" s="311">
        <v>5</v>
      </c>
      <c r="C11" s="312" t="str">
        <f>VLOOKUP(B11,'пр.взв.'!B7:E70,2,FALSE)</f>
        <v>Савин Андрей Сергеевич</v>
      </c>
      <c r="D11" s="313" t="str">
        <f>VLOOKUP(B11,'пр.взв.'!B7:F110,3,FALSE)</f>
        <v>14.02.90 мс</v>
      </c>
      <c r="E11" s="313" t="str">
        <f>VLOOKUP(B11,'пр.взв.'!B7:G110,4,FALSE)</f>
        <v>ЦФО</v>
      </c>
      <c r="F11" s="289"/>
      <c r="G11" s="290"/>
      <c r="H11" s="291"/>
      <c r="I11" s="313"/>
      <c r="J11" s="306">
        <v>6</v>
      </c>
      <c r="K11" s="314">
        <v>6</v>
      </c>
      <c r="L11" s="315" t="str">
        <f>VLOOKUP(K11,'пр.взв.'!B7:E70,2,FALSE)</f>
        <v>Меликян Варужан Арташесович</v>
      </c>
      <c r="M11" s="313" t="str">
        <f>VLOOKUP(K11,'пр.взв.'!B7:F110,3,FALSE)</f>
        <v>31.10.93 кмс</v>
      </c>
      <c r="N11" s="313" t="str">
        <f>VLOOKUP(K11,'пр.взв.'!B7:G110,4,FALSE)</f>
        <v>МОС</v>
      </c>
      <c r="O11" s="289"/>
      <c r="P11" s="290"/>
      <c r="Q11" s="291"/>
      <c r="R11" s="313"/>
    </row>
    <row r="12" spans="1:18" ht="12.75" customHeight="1">
      <c r="A12" s="307"/>
      <c r="B12" s="309"/>
      <c r="C12" s="288"/>
      <c r="D12" s="268"/>
      <c r="E12" s="268"/>
      <c r="F12" s="268"/>
      <c r="G12" s="268"/>
      <c r="H12" s="221"/>
      <c r="I12" s="212"/>
      <c r="J12" s="307"/>
      <c r="K12" s="309"/>
      <c r="L12" s="278"/>
      <c r="M12" s="268"/>
      <c r="N12" s="268"/>
      <c r="O12" s="268"/>
      <c r="P12" s="268"/>
      <c r="Q12" s="221"/>
      <c r="R12" s="212"/>
    </row>
    <row r="13" spans="1:18" ht="12.75" customHeight="1">
      <c r="A13" s="307"/>
      <c r="B13" s="309">
        <v>13</v>
      </c>
      <c r="C13" s="265" t="str">
        <f>VLOOKUP(B13,'пр.взв.'!B7:E70,2,FALSE)</f>
        <v>Клюкин Алексей Геннадьевич</v>
      </c>
      <c r="D13" s="227" t="str">
        <f>VLOOKUP(B13,'пр.взв.'!B7:F112,3,FALSE)</f>
        <v>21.03.90 мс</v>
      </c>
      <c r="E13" s="227" t="str">
        <f>VLOOKUP(B13,'пр.взв.'!B7:G112,4,FALSE)</f>
        <v>УФО</v>
      </c>
      <c r="F13" s="260"/>
      <c r="G13" s="260"/>
      <c r="H13" s="213"/>
      <c r="I13" s="213"/>
      <c r="J13" s="307"/>
      <c r="K13" s="309">
        <v>14</v>
      </c>
      <c r="L13" s="279" t="str">
        <f>VLOOKUP(K13,'пр.взв.'!B7:E70,2,FALSE)</f>
        <v>Багаутдинов Ильнур Ахатович</v>
      </c>
      <c r="M13" s="227" t="str">
        <f>VLOOKUP(K13,'пр.взв.'!B7:F112,3,FALSE)</f>
        <v>02.12.88 мс</v>
      </c>
      <c r="N13" s="227" t="str">
        <f>VLOOKUP(K13,'пр.взв.'!B7:G112,4,FALSE)</f>
        <v>ПФО</v>
      </c>
      <c r="O13" s="260"/>
      <c r="P13" s="260"/>
      <c r="Q13" s="213"/>
      <c r="R13" s="213"/>
    </row>
    <row r="14" spans="1:18" ht="13.5" customHeight="1" thickBot="1">
      <c r="A14" s="308"/>
      <c r="B14" s="310"/>
      <c r="C14" s="266"/>
      <c r="D14" s="259"/>
      <c r="E14" s="259"/>
      <c r="F14" s="261"/>
      <c r="G14" s="261"/>
      <c r="H14" s="183"/>
      <c r="I14" s="183"/>
      <c r="J14" s="308"/>
      <c r="K14" s="316"/>
      <c r="L14" s="280"/>
      <c r="M14" s="259"/>
      <c r="N14" s="259"/>
      <c r="O14" s="261"/>
      <c r="P14" s="261"/>
      <c r="Q14" s="183"/>
      <c r="R14" s="183"/>
    </row>
    <row r="15" spans="1:18" ht="12.75" customHeight="1">
      <c r="A15" s="306">
        <v>3</v>
      </c>
      <c r="B15" s="311">
        <v>3</v>
      </c>
      <c r="C15" s="287" t="str">
        <f>VLOOKUP(B15,'пр.взв.'!B7:E70,2,FALSE)</f>
        <v>Федоров Александр Владимирович</v>
      </c>
      <c r="D15" s="267" t="str">
        <f>VLOOKUP(B15,'пр.взв.'!B7:F114,3,FALSE)</f>
        <v>08.09.94 кмс</v>
      </c>
      <c r="E15" s="267" t="str">
        <f>VLOOKUP(B15,'пр.взв.'!B7:G114,4,FALSE)</f>
        <v>ПФО</v>
      </c>
      <c r="F15" s="269"/>
      <c r="G15" s="270"/>
      <c r="H15" s="262"/>
      <c r="I15" s="231"/>
      <c r="J15" s="306">
        <v>7</v>
      </c>
      <c r="K15" s="311">
        <v>4</v>
      </c>
      <c r="L15" s="277" t="str">
        <f>VLOOKUP(K15,'пр.взв.'!B7:E70,2,FALSE)</f>
        <v>Енчинов Кудайберген Абрамович</v>
      </c>
      <c r="M15" s="267" t="str">
        <f>VLOOKUP(K15,'пр.взв.'!B7:F114,3,FALSE)</f>
        <v>28.01.91 мс</v>
      </c>
      <c r="N15" s="267" t="str">
        <f>VLOOKUP(K15,'пр.взв.'!B7:G114,4,FALSE)</f>
        <v>СФО</v>
      </c>
      <c r="O15" s="269"/>
      <c r="P15" s="270"/>
      <c r="Q15" s="262"/>
      <c r="R15" s="231"/>
    </row>
    <row r="16" spans="1:18" ht="12.75" customHeight="1">
      <c r="A16" s="307"/>
      <c r="B16" s="309"/>
      <c r="C16" s="288"/>
      <c r="D16" s="268"/>
      <c r="E16" s="268"/>
      <c r="F16" s="268"/>
      <c r="G16" s="268"/>
      <c r="H16" s="221"/>
      <c r="I16" s="212"/>
      <c r="J16" s="307"/>
      <c r="K16" s="309"/>
      <c r="L16" s="278"/>
      <c r="M16" s="268"/>
      <c r="N16" s="268"/>
      <c r="O16" s="268"/>
      <c r="P16" s="268"/>
      <c r="Q16" s="221"/>
      <c r="R16" s="212"/>
    </row>
    <row r="17" spans="1:18" ht="12.75" customHeight="1">
      <c r="A17" s="307"/>
      <c r="B17" s="309">
        <v>11</v>
      </c>
      <c r="C17" s="265" t="str">
        <f>VLOOKUP(B17,'пр.взв.'!B7:E70,2,FALSE)</f>
        <v>Марфин Федор Сергеевич</v>
      </c>
      <c r="D17" s="227" t="str">
        <f>VLOOKUP(B17,'пр.взв.'!B7:F116,3,FALSE)</f>
        <v>22.09.88 кмс</v>
      </c>
      <c r="E17" s="227" t="str">
        <f>VLOOKUP(B17,'пр.взв.'!B7:G116,4,FALSE)</f>
        <v>МОС</v>
      </c>
      <c r="F17" s="260"/>
      <c r="G17" s="260"/>
      <c r="H17" s="213"/>
      <c r="I17" s="213"/>
      <c r="J17" s="307"/>
      <c r="K17" s="309">
        <v>12</v>
      </c>
      <c r="L17" s="279" t="str">
        <f>VLOOKUP(K17,'пр.взв.'!B7:E70,2,FALSE)</f>
        <v>Ильин Дмитрий Анатольевич</v>
      </c>
      <c r="M17" s="227" t="str">
        <f>VLOOKUP(K17,'пр.взв.'!B7:F116,3,FALSE)</f>
        <v>10.03.90 мс</v>
      </c>
      <c r="N17" s="227" t="str">
        <f>VLOOKUP(K17,'пр.взв.'!B7:G116,4,FALSE)</f>
        <v>МОС</v>
      </c>
      <c r="O17" s="260"/>
      <c r="P17" s="260"/>
      <c r="Q17" s="213"/>
      <c r="R17" s="213"/>
    </row>
    <row r="18" spans="1:18" ht="13.5" customHeight="1" thickBot="1">
      <c r="A18" s="308"/>
      <c r="B18" s="310"/>
      <c r="C18" s="266"/>
      <c r="D18" s="259"/>
      <c r="E18" s="259"/>
      <c r="F18" s="261"/>
      <c r="G18" s="261"/>
      <c r="H18" s="183"/>
      <c r="I18" s="183"/>
      <c r="J18" s="308"/>
      <c r="K18" s="310"/>
      <c r="L18" s="280"/>
      <c r="M18" s="259"/>
      <c r="N18" s="259"/>
      <c r="O18" s="261"/>
      <c r="P18" s="261"/>
      <c r="Q18" s="183"/>
      <c r="R18" s="183"/>
    </row>
    <row r="19" spans="1:18" ht="12.75" customHeight="1">
      <c r="A19" s="306">
        <v>4</v>
      </c>
      <c r="B19" s="311">
        <v>7</v>
      </c>
      <c r="C19" s="312" t="str">
        <f>VLOOKUP(B19,'пр.взв.'!B7:E70,2,FALSE)</f>
        <v>Бобарыкин Игорь Игоревич</v>
      </c>
      <c r="D19" s="267" t="str">
        <f>VLOOKUP(B19,'пр.взв.'!B7:F118,3,FALSE)</f>
        <v>06.12.93 кмс</v>
      </c>
      <c r="E19" s="267" t="str">
        <f>VLOOKUP(B19,'пр.взв.'!B7:G118,4,FALSE)</f>
        <v>ПФО</v>
      </c>
      <c r="F19" s="268"/>
      <c r="G19" s="318"/>
      <c r="H19" s="221"/>
      <c r="I19" s="227"/>
      <c r="J19" s="306">
        <v>8</v>
      </c>
      <c r="K19" s="314">
        <v>8</v>
      </c>
      <c r="L19" s="315" t="str">
        <f>VLOOKUP(K19,'пр.взв.'!B7:E70,2,FALSE)</f>
        <v>Кубарьков Андрей Васильевич</v>
      </c>
      <c r="M19" s="267" t="str">
        <f>VLOOKUP(K19,'пр.взв.'!B7:F118,3,FALSE)</f>
        <v>25.08.93 кмс</v>
      </c>
      <c r="N19" s="267" t="str">
        <f>VLOOKUP(K19,'пр.взв.'!B7:G118,4,FALSE)</f>
        <v>ПФО</v>
      </c>
      <c r="O19" s="268"/>
      <c r="P19" s="318"/>
      <c r="Q19" s="221"/>
      <c r="R19" s="227"/>
    </row>
    <row r="20" spans="1:18" ht="12.75" customHeight="1">
      <c r="A20" s="307"/>
      <c r="B20" s="309"/>
      <c r="C20" s="288"/>
      <c r="D20" s="268"/>
      <c r="E20" s="268"/>
      <c r="F20" s="268"/>
      <c r="G20" s="268"/>
      <c r="H20" s="221"/>
      <c r="I20" s="212"/>
      <c r="J20" s="307"/>
      <c r="K20" s="309"/>
      <c r="L20" s="278"/>
      <c r="M20" s="268"/>
      <c r="N20" s="268"/>
      <c r="O20" s="268"/>
      <c r="P20" s="268"/>
      <c r="Q20" s="221"/>
      <c r="R20" s="212"/>
    </row>
    <row r="21" spans="1:18" ht="12.75" customHeight="1">
      <c r="A21" s="307"/>
      <c r="B21" s="309">
        <v>15</v>
      </c>
      <c r="C21" s="265" t="str">
        <f>VLOOKUP(B21,'пр.взв.'!B7:E70,2,FALSE)</f>
        <v>Почаев Дмитрий Анатольевич</v>
      </c>
      <c r="D21" s="227" t="str">
        <f>VLOOKUP(B21,'пр.взв.'!B7:F120,3,FALSE)</f>
        <v>20.10.90 кмс</v>
      </c>
      <c r="E21" s="227" t="str">
        <f>VLOOKUP(B21,'пр.взв.'!B7:G120,4,FALSE)</f>
        <v>УФО</v>
      </c>
      <c r="F21" s="260"/>
      <c r="G21" s="260"/>
      <c r="H21" s="213"/>
      <c r="I21" s="213"/>
      <c r="J21" s="307"/>
      <c r="K21" s="309">
        <v>16</v>
      </c>
      <c r="L21" s="279" t="str">
        <f>VLOOKUP(K21,'пр.взв.'!B7:E70,2,FALSE)</f>
        <v>Асрян Артуш Мовсесович</v>
      </c>
      <c r="M21" s="227" t="str">
        <f>VLOOKUP(K21,'пр.взв.'!B7:F120,3,FALSE)</f>
        <v>23.05.88 мс</v>
      </c>
      <c r="N21" s="227" t="str">
        <f>VLOOKUP(K21,'пр.взв.'!B7:G120,4,FALSE)</f>
        <v>СЗФО</v>
      </c>
      <c r="O21" s="260"/>
      <c r="P21" s="260"/>
      <c r="Q21" s="213"/>
      <c r="R21" s="213"/>
    </row>
    <row r="22" spans="1:18" ht="12.75" customHeight="1">
      <c r="A22" s="317"/>
      <c r="B22" s="309"/>
      <c r="C22" s="288"/>
      <c r="D22" s="268"/>
      <c r="E22" s="268"/>
      <c r="F22" s="269"/>
      <c r="G22" s="269"/>
      <c r="H22" s="231"/>
      <c r="I22" s="231"/>
      <c r="J22" s="317"/>
      <c r="K22" s="309"/>
      <c r="L22" s="278"/>
      <c r="M22" s="268"/>
      <c r="N22" s="268"/>
      <c r="O22" s="269"/>
      <c r="P22" s="269"/>
      <c r="Q22" s="231"/>
      <c r="R22" s="231"/>
    </row>
    <row r="24" spans="2:18" ht="16.5" thickBot="1">
      <c r="B24" s="83" t="s">
        <v>35</v>
      </c>
      <c r="C24" s="85" t="s">
        <v>41</v>
      </c>
      <c r="D24" s="84" t="s">
        <v>39</v>
      </c>
      <c r="E24" s="85"/>
      <c r="F24" s="83" t="str">
        <f>B2</f>
        <v>в.к. 52 кг.</v>
      </c>
      <c r="G24" s="85"/>
      <c r="H24" s="85"/>
      <c r="I24" s="85"/>
      <c r="J24" s="85"/>
      <c r="K24" s="83" t="s">
        <v>1</v>
      </c>
      <c r="L24" s="85" t="s">
        <v>41</v>
      </c>
      <c r="M24" s="84" t="s">
        <v>39</v>
      </c>
      <c r="N24" s="85"/>
      <c r="O24" s="83" t="str">
        <f>K2</f>
        <v>в.к. 52 кг.</v>
      </c>
      <c r="P24" s="85"/>
      <c r="Q24" s="85"/>
      <c r="R24" s="85"/>
    </row>
    <row r="25" spans="1:18" ht="12.75" customHeight="1">
      <c r="A25" s="296" t="s">
        <v>42</v>
      </c>
      <c r="B25" s="300" t="s">
        <v>4</v>
      </c>
      <c r="C25" s="292" t="s">
        <v>5</v>
      </c>
      <c r="D25" s="292" t="s">
        <v>13</v>
      </c>
      <c r="E25" s="292" t="s">
        <v>14</v>
      </c>
      <c r="F25" s="292" t="s">
        <v>15</v>
      </c>
      <c r="G25" s="294" t="s">
        <v>43</v>
      </c>
      <c r="H25" s="281" t="s">
        <v>44</v>
      </c>
      <c r="I25" s="283" t="s">
        <v>17</v>
      </c>
      <c r="J25" s="296" t="s">
        <v>42</v>
      </c>
      <c r="K25" s="300" t="s">
        <v>4</v>
      </c>
      <c r="L25" s="292" t="s">
        <v>5</v>
      </c>
      <c r="M25" s="292" t="s">
        <v>13</v>
      </c>
      <c r="N25" s="292" t="s">
        <v>14</v>
      </c>
      <c r="O25" s="292" t="s">
        <v>15</v>
      </c>
      <c r="P25" s="294" t="s">
        <v>43</v>
      </c>
      <c r="Q25" s="281" t="s">
        <v>44</v>
      </c>
      <c r="R25" s="283" t="s">
        <v>17</v>
      </c>
    </row>
    <row r="26" spans="1:18" ht="13.5" customHeight="1" thickBot="1">
      <c r="A26" s="297"/>
      <c r="B26" s="301" t="s">
        <v>36</v>
      </c>
      <c r="C26" s="293"/>
      <c r="D26" s="293"/>
      <c r="E26" s="293"/>
      <c r="F26" s="293"/>
      <c r="G26" s="295"/>
      <c r="H26" s="282"/>
      <c r="I26" s="284" t="s">
        <v>37</v>
      </c>
      <c r="J26" s="297"/>
      <c r="K26" s="301" t="s">
        <v>36</v>
      </c>
      <c r="L26" s="293"/>
      <c r="M26" s="293"/>
      <c r="N26" s="293"/>
      <c r="O26" s="293"/>
      <c r="P26" s="295"/>
      <c r="Q26" s="282"/>
      <c r="R26" s="284" t="s">
        <v>37</v>
      </c>
    </row>
    <row r="27" spans="1:18" ht="12.75">
      <c r="A27" s="306">
        <v>1</v>
      </c>
      <c r="B27" s="319">
        <f>'пр.хода'!E8</f>
        <v>9</v>
      </c>
      <c r="C27" s="287" t="str">
        <f>VLOOKUP(B27,'пр.взв.'!B1:E82,2,FALSE)</f>
        <v>Шакиров Ринат Рафикович</v>
      </c>
      <c r="D27" s="267" t="str">
        <f>VLOOKUP(B27,'пр.взв.'!B1:F126,3,FALSE)</f>
        <v>17.08.93 кмс</v>
      </c>
      <c r="E27" s="267" t="str">
        <f>VLOOKUP(B27,'пр.взв.'!B1:G126,4,FALSE)</f>
        <v>ПФО</v>
      </c>
      <c r="F27" s="289"/>
      <c r="G27" s="290"/>
      <c r="H27" s="291"/>
      <c r="I27" s="271"/>
      <c r="J27" s="272">
        <v>5</v>
      </c>
      <c r="K27" s="319">
        <f>'пр.хода'!Q8</f>
        <v>10</v>
      </c>
      <c r="L27" s="277" t="str">
        <f>VLOOKUP(K27,'пр.взв.'!B1:E82,2,FALSE)</f>
        <v>Юсупов Айдос Бисенкулович</v>
      </c>
      <c r="M27" s="267" t="str">
        <f>VLOOKUP(K27,'пр.взв.'!B1:F126,3,FALSE)</f>
        <v>25.01.83 мсмк</v>
      </c>
      <c r="N27" s="267" t="str">
        <f>VLOOKUP(K27,'пр.взв.'!B1:G126,4,FALSE)</f>
        <v>УФО</v>
      </c>
      <c r="O27" s="289"/>
      <c r="P27" s="290"/>
      <c r="Q27" s="291"/>
      <c r="R27" s="271"/>
    </row>
    <row r="28" spans="1:18" ht="12.75">
      <c r="A28" s="307"/>
      <c r="B28" s="309"/>
      <c r="C28" s="288"/>
      <c r="D28" s="268"/>
      <c r="E28" s="268"/>
      <c r="F28" s="268"/>
      <c r="G28" s="268"/>
      <c r="H28" s="221"/>
      <c r="I28" s="212"/>
      <c r="J28" s="273"/>
      <c r="K28" s="309"/>
      <c r="L28" s="278"/>
      <c r="M28" s="268"/>
      <c r="N28" s="268"/>
      <c r="O28" s="268"/>
      <c r="P28" s="268"/>
      <c r="Q28" s="221"/>
      <c r="R28" s="212"/>
    </row>
    <row r="29" spans="1:18" ht="12.75">
      <c r="A29" s="307"/>
      <c r="B29" s="320">
        <f>'пр.хода'!E12</f>
        <v>13</v>
      </c>
      <c r="C29" s="265" t="str">
        <f>VLOOKUP(B29,'пр.взв.'!B1:E82,2,FALSE)</f>
        <v>Клюкин Алексей Геннадьевич</v>
      </c>
      <c r="D29" s="227" t="str">
        <f>VLOOKUP(B29,'пр.взв.'!B1:F128,3,FALSE)</f>
        <v>21.03.90 мс</v>
      </c>
      <c r="E29" s="227" t="str">
        <f>VLOOKUP(B29,'пр.взв.'!B1:G128,4,FALSE)</f>
        <v>УФО</v>
      </c>
      <c r="F29" s="260"/>
      <c r="G29" s="260"/>
      <c r="H29" s="213"/>
      <c r="I29" s="213"/>
      <c r="J29" s="273"/>
      <c r="K29" s="320">
        <f>'пр.хода'!Q12</f>
        <v>14</v>
      </c>
      <c r="L29" s="279" t="str">
        <f>VLOOKUP(K29,'пр.взв.'!B1:E82,2,FALSE)</f>
        <v>Багаутдинов Ильнур Ахатович</v>
      </c>
      <c r="M29" s="227" t="str">
        <f>VLOOKUP(K29,'пр.взв.'!B1:F128,3,FALSE)</f>
        <v>02.12.88 мс</v>
      </c>
      <c r="N29" s="227" t="str">
        <f>VLOOKUP(K29,'пр.взв.'!B1:G128,4,FALSE)</f>
        <v>ПФО</v>
      </c>
      <c r="O29" s="260"/>
      <c r="P29" s="260"/>
      <c r="Q29" s="213"/>
      <c r="R29" s="213"/>
    </row>
    <row r="30" spans="1:18" ht="13.5" thickBot="1">
      <c r="A30" s="308"/>
      <c r="B30" s="310"/>
      <c r="C30" s="266"/>
      <c r="D30" s="259"/>
      <c r="E30" s="259"/>
      <c r="F30" s="261"/>
      <c r="G30" s="261"/>
      <c r="H30" s="183"/>
      <c r="I30" s="183"/>
      <c r="J30" s="274"/>
      <c r="K30" s="310"/>
      <c r="L30" s="280"/>
      <c r="M30" s="259"/>
      <c r="N30" s="259"/>
      <c r="O30" s="261"/>
      <c r="P30" s="261"/>
      <c r="Q30" s="183"/>
      <c r="R30" s="183"/>
    </row>
    <row r="31" spans="1:18" ht="12.75">
      <c r="A31" s="306">
        <v>2</v>
      </c>
      <c r="B31" s="319">
        <f>'пр.хода'!E16</f>
        <v>11</v>
      </c>
      <c r="C31" s="312" t="str">
        <f>VLOOKUP(B31,'пр.взв.'!B1:E82,2,FALSE)</f>
        <v>Марфин Федор Сергеевич</v>
      </c>
      <c r="D31" s="267" t="str">
        <f>VLOOKUP(B31,'пр.взв.'!B1:F130,3,FALSE)</f>
        <v>22.09.88 кмс</v>
      </c>
      <c r="E31" s="267" t="str">
        <f>VLOOKUP(B31,'пр.взв.'!B1:G130,4,FALSE)</f>
        <v>МОС</v>
      </c>
      <c r="F31" s="289"/>
      <c r="G31" s="290"/>
      <c r="H31" s="291"/>
      <c r="I31" s="313"/>
      <c r="J31" s="272">
        <v>6</v>
      </c>
      <c r="K31" s="319">
        <f>'пр.хода'!Q16</f>
        <v>4</v>
      </c>
      <c r="L31" s="315" t="str">
        <f>VLOOKUP(K31,'пр.взв.'!B1:E82,2,FALSE)</f>
        <v>Енчинов Кудайберген Абрамович</v>
      </c>
      <c r="M31" s="267" t="str">
        <f>VLOOKUP(K31,'пр.взв.'!B1:F130,3,FALSE)</f>
        <v>28.01.91 мс</v>
      </c>
      <c r="N31" s="267" t="str">
        <f>VLOOKUP(K31,'пр.взв.'!B1:G130,4,FALSE)</f>
        <v>СФО</v>
      </c>
      <c r="O31" s="289"/>
      <c r="P31" s="290"/>
      <c r="Q31" s="291"/>
      <c r="R31" s="313"/>
    </row>
    <row r="32" spans="1:18" ht="12.75">
      <c r="A32" s="307"/>
      <c r="B32" s="309"/>
      <c r="C32" s="288"/>
      <c r="D32" s="268"/>
      <c r="E32" s="268"/>
      <c r="F32" s="268"/>
      <c r="G32" s="268"/>
      <c r="H32" s="221"/>
      <c r="I32" s="212"/>
      <c r="J32" s="273"/>
      <c r="K32" s="309"/>
      <c r="L32" s="278"/>
      <c r="M32" s="268"/>
      <c r="N32" s="268"/>
      <c r="O32" s="268"/>
      <c r="P32" s="268"/>
      <c r="Q32" s="221"/>
      <c r="R32" s="212"/>
    </row>
    <row r="33" spans="1:18" ht="12.75">
      <c r="A33" s="307"/>
      <c r="B33" s="320">
        <f>'пр.хода'!E20</f>
        <v>7</v>
      </c>
      <c r="C33" s="265" t="str">
        <f>VLOOKUP(B33,'пр.взв.'!B1:E82,2,FALSE)</f>
        <v>Бобарыкин Игорь Игоревич</v>
      </c>
      <c r="D33" s="227" t="str">
        <f>VLOOKUP(B33,'пр.взв.'!B1:F132,3,FALSE)</f>
        <v>06.12.93 кмс</v>
      </c>
      <c r="E33" s="227" t="str">
        <f>VLOOKUP(B33,'пр.взв.'!B1:G132,4,FALSE)</f>
        <v>ПФО</v>
      </c>
      <c r="F33" s="260"/>
      <c r="G33" s="260"/>
      <c r="H33" s="213"/>
      <c r="I33" s="213"/>
      <c r="J33" s="273"/>
      <c r="K33" s="320">
        <f>'пр.хода'!Q20</f>
        <v>16</v>
      </c>
      <c r="L33" s="279" t="str">
        <f>VLOOKUP(K33,'пр.взв.'!B1:E82,2,FALSE)</f>
        <v>Асрян Артуш Мовсесович</v>
      </c>
      <c r="M33" s="227" t="str">
        <f>VLOOKUP(K33,'пр.взв.'!B1:F132,3,FALSE)</f>
        <v>23.05.88 мс</v>
      </c>
      <c r="N33" s="227" t="str">
        <f>VLOOKUP(K33,'пр.взв.'!B1:G132,4,FALSE)</f>
        <v>СЗФО</v>
      </c>
      <c r="O33" s="260"/>
      <c r="P33" s="260"/>
      <c r="Q33" s="213"/>
      <c r="R33" s="213"/>
    </row>
    <row r="34" spans="1:18" ht="12.75">
      <c r="A34" s="317"/>
      <c r="B34" s="309"/>
      <c r="C34" s="288"/>
      <c r="D34" s="268"/>
      <c r="E34" s="268"/>
      <c r="F34" s="269"/>
      <c r="G34" s="269"/>
      <c r="H34" s="231"/>
      <c r="I34" s="231"/>
      <c r="J34" s="285"/>
      <c r="K34" s="309"/>
      <c r="L34" s="278"/>
      <c r="M34" s="268"/>
      <c r="N34" s="268"/>
      <c r="O34" s="269"/>
      <c r="P34" s="269"/>
      <c r="Q34" s="231"/>
      <c r="R34" s="231"/>
    </row>
    <row r="36" spans="2:18" ht="16.5" thickBot="1">
      <c r="B36" s="83" t="s">
        <v>35</v>
      </c>
      <c r="C36" s="87" t="s">
        <v>45</v>
      </c>
      <c r="D36" s="87"/>
      <c r="E36" s="87"/>
      <c r="F36" s="90" t="str">
        <f>'пр.взв.'!D4</f>
        <v>в.к. 52 кг.</v>
      </c>
      <c r="G36" s="87"/>
      <c r="H36" s="87"/>
      <c r="I36" s="87"/>
      <c r="J36" s="86"/>
      <c r="K36" s="83" t="s">
        <v>1</v>
      </c>
      <c r="L36" s="87" t="s">
        <v>45</v>
      </c>
      <c r="M36" s="87"/>
      <c r="N36" s="87"/>
      <c r="O36" s="83" t="str">
        <f>'пр.взв.'!D4</f>
        <v>в.к. 52 кг.</v>
      </c>
      <c r="P36" s="87"/>
      <c r="Q36" s="87"/>
      <c r="R36" s="87"/>
    </row>
    <row r="37" spans="1:18" ht="12.75" customHeight="1">
      <c r="A37" s="296" t="s">
        <v>42</v>
      </c>
      <c r="B37" s="300" t="s">
        <v>4</v>
      </c>
      <c r="C37" s="292" t="s">
        <v>5</v>
      </c>
      <c r="D37" s="292" t="s">
        <v>13</v>
      </c>
      <c r="E37" s="292" t="s">
        <v>14</v>
      </c>
      <c r="F37" s="292" t="s">
        <v>15</v>
      </c>
      <c r="G37" s="294" t="s">
        <v>43</v>
      </c>
      <c r="H37" s="281" t="s">
        <v>44</v>
      </c>
      <c r="I37" s="283" t="s">
        <v>17</v>
      </c>
      <c r="J37" s="296" t="s">
        <v>42</v>
      </c>
      <c r="K37" s="300" t="s">
        <v>4</v>
      </c>
      <c r="L37" s="292" t="s">
        <v>5</v>
      </c>
      <c r="M37" s="292" t="s">
        <v>13</v>
      </c>
      <c r="N37" s="292" t="s">
        <v>14</v>
      </c>
      <c r="O37" s="292" t="s">
        <v>15</v>
      </c>
      <c r="P37" s="294" t="s">
        <v>43</v>
      </c>
      <c r="Q37" s="281" t="s">
        <v>44</v>
      </c>
      <c r="R37" s="283" t="s">
        <v>17</v>
      </c>
    </row>
    <row r="38" spans="1:18" ht="13.5" customHeight="1" thickBot="1">
      <c r="A38" s="297"/>
      <c r="B38" s="301" t="s">
        <v>36</v>
      </c>
      <c r="C38" s="293"/>
      <c r="D38" s="293"/>
      <c r="E38" s="293"/>
      <c r="F38" s="293"/>
      <c r="G38" s="295"/>
      <c r="H38" s="282"/>
      <c r="I38" s="284" t="s">
        <v>37</v>
      </c>
      <c r="J38" s="297"/>
      <c r="K38" s="301" t="s">
        <v>36</v>
      </c>
      <c r="L38" s="293"/>
      <c r="M38" s="293"/>
      <c r="N38" s="293"/>
      <c r="O38" s="293"/>
      <c r="P38" s="295"/>
      <c r="Q38" s="282"/>
      <c r="R38" s="284" t="s">
        <v>37</v>
      </c>
    </row>
    <row r="39" spans="1:18" ht="12.75">
      <c r="A39" s="321">
        <v>1</v>
      </c>
      <c r="B39" s="286">
        <f>'пр.хода'!G10</f>
        <v>13</v>
      </c>
      <c r="C39" s="312" t="str">
        <f>VLOOKUP(B39,'пр.взв.'!B2:E90,2,FALSE)</f>
        <v>Клюкин Алексей Геннадьевич</v>
      </c>
      <c r="D39" s="267" t="str">
        <f>VLOOKUP(B39,'пр.взв.'!B2:F138,3,FALSE)</f>
        <v>21.03.90 мс</v>
      </c>
      <c r="E39" s="267" t="str">
        <f>VLOOKUP(B39,'пр.взв.'!B2:G138,4,FALSE)</f>
        <v>УФО</v>
      </c>
      <c r="F39" s="269"/>
      <c r="G39" s="270"/>
      <c r="H39" s="262"/>
      <c r="I39" s="231"/>
      <c r="J39" s="321">
        <v>2</v>
      </c>
      <c r="K39" s="286">
        <f>'пр.хода'!O10</f>
        <v>10</v>
      </c>
      <c r="L39" s="315" t="str">
        <f>VLOOKUP(K39,'пр.взв.'!B2:E90,2,FALSE)</f>
        <v>Юсупов Айдос Бисенкулович</v>
      </c>
      <c r="M39" s="267" t="str">
        <f>VLOOKUP(K39,'пр.взв.'!B2:F138,3,FALSE)</f>
        <v>25.01.83 мсмк</v>
      </c>
      <c r="N39" s="267" t="str">
        <f>VLOOKUP(K39,'пр.взв.'!B2:G138,4,FALSE)</f>
        <v>УФО</v>
      </c>
      <c r="O39" s="269"/>
      <c r="P39" s="270"/>
      <c r="Q39" s="262"/>
      <c r="R39" s="231"/>
    </row>
    <row r="40" spans="1:18" ht="12.75">
      <c r="A40" s="322"/>
      <c r="B40" s="324"/>
      <c r="C40" s="288"/>
      <c r="D40" s="268"/>
      <c r="E40" s="268"/>
      <c r="F40" s="268"/>
      <c r="G40" s="268"/>
      <c r="H40" s="221"/>
      <c r="I40" s="212"/>
      <c r="J40" s="322"/>
      <c r="K40" s="324"/>
      <c r="L40" s="278"/>
      <c r="M40" s="268"/>
      <c r="N40" s="268"/>
      <c r="O40" s="268"/>
      <c r="P40" s="268"/>
      <c r="Q40" s="221"/>
      <c r="R40" s="212"/>
    </row>
    <row r="41" spans="1:18" ht="12.75">
      <c r="A41" s="322"/>
      <c r="B41" s="263">
        <f>'пр.хода'!G18</f>
        <v>11</v>
      </c>
      <c r="C41" s="265" t="str">
        <f>VLOOKUP(B41,'пр.взв.'!B2:E90,2,FALSE)</f>
        <v>Марфин Федор Сергеевич</v>
      </c>
      <c r="D41" s="227" t="str">
        <f>VLOOKUP(B41,'пр.взв.'!B2:F140,3,FALSE)</f>
        <v>22.09.88 кмс</v>
      </c>
      <c r="E41" s="227" t="str">
        <f>VLOOKUP(B41,'пр.взв.'!B2:G140,4,FALSE)</f>
        <v>МОС</v>
      </c>
      <c r="F41" s="260"/>
      <c r="G41" s="260"/>
      <c r="H41" s="213"/>
      <c r="I41" s="213"/>
      <c r="J41" s="322"/>
      <c r="K41" s="263">
        <f>'пр.хода'!O18</f>
        <v>16</v>
      </c>
      <c r="L41" s="279" t="str">
        <f>VLOOKUP(K41,'пр.взв.'!B2:E90,2,FALSE)</f>
        <v>Асрян Артуш Мовсесович</v>
      </c>
      <c r="M41" s="227" t="str">
        <f>VLOOKUP(K41,'пр.взв.'!B2:F140,3,FALSE)</f>
        <v>23.05.88 мс</v>
      </c>
      <c r="N41" s="227" t="str">
        <f>VLOOKUP(K41,'пр.взв.'!B2:G140,4,FALSE)</f>
        <v>СЗФО</v>
      </c>
      <c r="O41" s="260"/>
      <c r="P41" s="260"/>
      <c r="Q41" s="213"/>
      <c r="R41" s="213"/>
    </row>
    <row r="42" spans="1:18" ht="12.75">
      <c r="A42" s="323"/>
      <c r="B42" s="325"/>
      <c r="C42" s="288"/>
      <c r="D42" s="268"/>
      <c r="E42" s="268"/>
      <c r="F42" s="269"/>
      <c r="G42" s="269"/>
      <c r="H42" s="231"/>
      <c r="I42" s="231"/>
      <c r="J42" s="323"/>
      <c r="K42" s="325"/>
      <c r="L42" s="278"/>
      <c r="M42" s="268"/>
      <c r="N42" s="268"/>
      <c r="O42" s="269"/>
      <c r="P42" s="269"/>
      <c r="Q42" s="231"/>
      <c r="R42" s="231"/>
    </row>
    <row r="44" spans="1:18" ht="15">
      <c r="A44" s="326" t="s">
        <v>46</v>
      </c>
      <c r="B44" s="326"/>
      <c r="C44" s="326"/>
      <c r="D44" s="326"/>
      <c r="E44" s="326"/>
      <c r="F44" s="326"/>
      <c r="G44" s="326"/>
      <c r="H44" s="326"/>
      <c r="I44" s="326"/>
      <c r="J44" s="326" t="s">
        <v>47</v>
      </c>
      <c r="K44" s="326"/>
      <c r="L44" s="326"/>
      <c r="M44" s="326"/>
      <c r="N44" s="326"/>
      <c r="O44" s="326"/>
      <c r="P44" s="326"/>
      <c r="Q44" s="326"/>
      <c r="R44" s="326"/>
    </row>
    <row r="45" spans="2:18" ht="16.5" thickBot="1">
      <c r="B45" s="83" t="s">
        <v>35</v>
      </c>
      <c r="C45" s="88"/>
      <c r="D45" s="88"/>
      <c r="E45" s="88"/>
      <c r="F45" s="91" t="str">
        <f>F36</f>
        <v>в.к. 52 кг.</v>
      </c>
      <c r="G45" s="88"/>
      <c r="H45" s="88"/>
      <c r="I45" s="88"/>
      <c r="J45" s="64"/>
      <c r="K45" s="89" t="s">
        <v>1</v>
      </c>
      <c r="L45" s="88"/>
      <c r="M45" s="88"/>
      <c r="N45" s="88"/>
      <c r="O45" s="91" t="str">
        <f>O36</f>
        <v>в.к. 52 кг.</v>
      </c>
      <c r="P45" s="86"/>
      <c r="Q45" s="86"/>
      <c r="R45" s="86"/>
    </row>
    <row r="46" spans="1:18" ht="12.75" customHeight="1" hidden="1">
      <c r="A46" s="296" t="s">
        <v>42</v>
      </c>
      <c r="B46" s="300" t="s">
        <v>4</v>
      </c>
      <c r="C46" s="292" t="s">
        <v>5</v>
      </c>
      <c r="D46" s="292" t="s">
        <v>13</v>
      </c>
      <c r="E46" s="292" t="s">
        <v>14</v>
      </c>
      <c r="F46" s="292" t="s">
        <v>15</v>
      </c>
      <c r="G46" s="294" t="s">
        <v>43</v>
      </c>
      <c r="H46" s="281" t="s">
        <v>44</v>
      </c>
      <c r="I46" s="283" t="s">
        <v>17</v>
      </c>
      <c r="J46" s="296" t="s">
        <v>42</v>
      </c>
      <c r="K46" s="300" t="s">
        <v>4</v>
      </c>
      <c r="L46" s="292" t="s">
        <v>5</v>
      </c>
      <c r="M46" s="292" t="s">
        <v>13</v>
      </c>
      <c r="N46" s="292" t="s">
        <v>14</v>
      </c>
      <c r="O46" s="292" t="s">
        <v>15</v>
      </c>
      <c r="P46" s="294" t="s">
        <v>43</v>
      </c>
      <c r="Q46" s="281" t="s">
        <v>44</v>
      </c>
      <c r="R46" s="283" t="s">
        <v>17</v>
      </c>
    </row>
    <row r="47" spans="1:18" ht="13.5" customHeight="1" hidden="1" thickBot="1">
      <c r="A47" s="297"/>
      <c r="B47" s="301" t="s">
        <v>36</v>
      </c>
      <c r="C47" s="293"/>
      <c r="D47" s="293"/>
      <c r="E47" s="293"/>
      <c r="F47" s="293"/>
      <c r="G47" s="295"/>
      <c r="H47" s="282"/>
      <c r="I47" s="284" t="s">
        <v>37</v>
      </c>
      <c r="J47" s="297"/>
      <c r="K47" s="301" t="s">
        <v>36</v>
      </c>
      <c r="L47" s="293"/>
      <c r="M47" s="293"/>
      <c r="N47" s="293"/>
      <c r="O47" s="293"/>
      <c r="P47" s="295"/>
      <c r="Q47" s="282"/>
      <c r="R47" s="284" t="s">
        <v>37</v>
      </c>
    </row>
    <row r="48" spans="1:18" ht="12.75" hidden="1">
      <c r="A48" s="272">
        <v>1</v>
      </c>
      <c r="B48" s="327">
        <f>'пр.хода'!A25</f>
        <v>5</v>
      </c>
      <c r="C48" s="287" t="str">
        <f>VLOOKUP(B48,'пр.взв.'!B4:E103,2,FALSE)</f>
        <v>Савин Андрей Сергеевич</v>
      </c>
      <c r="D48" s="267" t="str">
        <f>VLOOKUP(B48,'пр.взв.'!B4:F147,3,FALSE)</f>
        <v>14.02.90 мс</v>
      </c>
      <c r="E48" s="267" t="str">
        <f>VLOOKUP(B48,'пр.взв.'!B4:G147,4,FALSE)</f>
        <v>ЦФО</v>
      </c>
      <c r="F48" s="289"/>
      <c r="G48" s="290"/>
      <c r="H48" s="291"/>
      <c r="I48" s="271"/>
      <c r="J48" s="272">
        <v>3</v>
      </c>
      <c r="K48" s="330">
        <f>'пр.хода'!I25</f>
        <v>2</v>
      </c>
      <c r="L48" s="277" t="str">
        <f>VLOOKUP(K48,'пр.взв.'!B4:E103,2,FALSE)</f>
        <v>Тотоев Ричард Рамазанович</v>
      </c>
      <c r="M48" s="267" t="str">
        <f>VLOOKUP(K48,'пр.взв.'!B4:F147,3,FALSE)</f>
        <v>18.05.88 мс</v>
      </c>
      <c r="N48" s="267" t="str">
        <f>VLOOKUP(K48,'пр.взв.'!B4:G147,4,FALSE)</f>
        <v>СКФО</v>
      </c>
      <c r="O48" s="269"/>
      <c r="P48" s="270"/>
      <c r="Q48" s="262"/>
      <c r="R48" s="231"/>
    </row>
    <row r="49" spans="1:18" ht="12.75" hidden="1">
      <c r="A49" s="273"/>
      <c r="B49" s="324"/>
      <c r="C49" s="288"/>
      <c r="D49" s="268"/>
      <c r="E49" s="268"/>
      <c r="F49" s="268"/>
      <c r="G49" s="268"/>
      <c r="H49" s="221"/>
      <c r="I49" s="212"/>
      <c r="J49" s="273"/>
      <c r="K49" s="324"/>
      <c r="L49" s="278"/>
      <c r="M49" s="268"/>
      <c r="N49" s="268"/>
      <c r="O49" s="268"/>
      <c r="P49" s="268"/>
      <c r="Q49" s="221"/>
      <c r="R49" s="212"/>
    </row>
    <row r="50" spans="1:18" ht="12.75" hidden="1">
      <c r="A50" s="273"/>
      <c r="B50" s="328">
        <f>'пр.хода'!A27</f>
        <v>9</v>
      </c>
      <c r="C50" s="265" t="str">
        <f>VLOOKUP(B50,'пр.взв.'!B4:E103,2,FALSE)</f>
        <v>Шакиров Ринат Рафикович</v>
      </c>
      <c r="D50" s="227" t="str">
        <f>VLOOKUP(B50,'пр.взв.'!B4:F149,3,FALSE)</f>
        <v>17.08.93 кмс</v>
      </c>
      <c r="E50" s="227" t="str">
        <f>VLOOKUP(B50,'пр.взв.'!B4:G149,4,FALSE)</f>
        <v>ПФО</v>
      </c>
      <c r="F50" s="260"/>
      <c r="G50" s="260"/>
      <c r="H50" s="213"/>
      <c r="I50" s="213"/>
      <c r="J50" s="273"/>
      <c r="K50" s="328">
        <f>'пр.хода'!I27</f>
        <v>14</v>
      </c>
      <c r="L50" s="279" t="str">
        <f>VLOOKUP(K50,'пр.взв.'!B4:E103,2,FALSE)</f>
        <v>Багаутдинов Ильнур Ахатович</v>
      </c>
      <c r="M50" s="227" t="str">
        <f>VLOOKUP(K50,'пр.взв.'!B4:F149,3,FALSE)</f>
        <v>02.12.88 мс</v>
      </c>
      <c r="N50" s="227" t="str">
        <f>VLOOKUP(K50,'пр.взв.'!B4:G149,4,FALSE)</f>
        <v>ПФО</v>
      </c>
      <c r="O50" s="260"/>
      <c r="P50" s="260"/>
      <c r="Q50" s="213"/>
      <c r="R50" s="213"/>
    </row>
    <row r="51" spans="1:18" ht="13.5" hidden="1" thickBot="1">
      <c r="A51" s="285"/>
      <c r="B51" s="329"/>
      <c r="C51" s="266"/>
      <c r="D51" s="259"/>
      <c r="E51" s="259"/>
      <c r="F51" s="261"/>
      <c r="G51" s="261"/>
      <c r="H51" s="183"/>
      <c r="I51" s="183"/>
      <c r="J51" s="274"/>
      <c r="K51" s="329"/>
      <c r="L51" s="280"/>
      <c r="M51" s="259"/>
      <c r="N51" s="259"/>
      <c r="O51" s="261"/>
      <c r="P51" s="261"/>
      <c r="Q51" s="183"/>
      <c r="R51" s="183"/>
    </row>
    <row r="52" spans="1:18" ht="12.75" hidden="1">
      <c r="A52" s="272">
        <v>2</v>
      </c>
      <c r="B52" s="327">
        <f>'пр.хода'!A31</f>
        <v>3</v>
      </c>
      <c r="C52" s="312" t="str">
        <f>VLOOKUP(B52,'пр.взв.'!B4:E103,2,FALSE)</f>
        <v>Федоров Александр Владимирович</v>
      </c>
      <c r="D52" s="267" t="str">
        <f>VLOOKUP(B52,'пр.взв.'!B4:F151,3,FALSE)</f>
        <v>08.09.94 кмс</v>
      </c>
      <c r="E52" s="267" t="str">
        <f>VLOOKUP(B52,'пр.взв.'!B4:G151,4,FALSE)</f>
        <v>ПФО</v>
      </c>
      <c r="F52" s="269"/>
      <c r="G52" s="270"/>
      <c r="H52" s="262"/>
      <c r="I52" s="231"/>
      <c r="J52" s="273">
        <v>4</v>
      </c>
      <c r="K52" s="327">
        <f>'пр.хода'!I31</f>
        <v>8</v>
      </c>
      <c r="L52" s="315" t="str">
        <f>VLOOKUP(K52,'пр.взв.'!B4:E103,2,FALSE)</f>
        <v>Кубарьков Андрей Васильевич</v>
      </c>
      <c r="M52" s="267" t="str">
        <f>VLOOKUP(K52,'пр.взв.'!B4:F151,3,FALSE)</f>
        <v>25.08.93 кмс</v>
      </c>
      <c r="N52" s="267" t="str">
        <f>VLOOKUP(K52,'пр.взв.'!B4:G151,4,FALSE)</f>
        <v>ПФО</v>
      </c>
      <c r="O52" s="269"/>
      <c r="P52" s="270"/>
      <c r="Q52" s="262"/>
      <c r="R52" s="231"/>
    </row>
    <row r="53" spans="1:18" ht="12.75" hidden="1">
      <c r="A53" s="273"/>
      <c r="B53" s="324"/>
      <c r="C53" s="288"/>
      <c r="D53" s="268"/>
      <c r="E53" s="268"/>
      <c r="F53" s="268"/>
      <c r="G53" s="268"/>
      <c r="H53" s="221"/>
      <c r="I53" s="212"/>
      <c r="J53" s="273"/>
      <c r="K53" s="324"/>
      <c r="L53" s="278"/>
      <c r="M53" s="268"/>
      <c r="N53" s="268"/>
      <c r="O53" s="268"/>
      <c r="P53" s="268"/>
      <c r="Q53" s="221"/>
      <c r="R53" s="212"/>
    </row>
    <row r="54" spans="1:18" ht="12.75" hidden="1">
      <c r="A54" s="273"/>
      <c r="B54" s="328">
        <f>'пр.хода'!A33</f>
        <v>7</v>
      </c>
      <c r="C54" s="265" t="str">
        <f>VLOOKUP(B54,'пр.взв.'!B4:E103,2,FALSE)</f>
        <v>Бобарыкин Игорь Игоревич</v>
      </c>
      <c r="D54" s="227" t="str">
        <f>VLOOKUP(B54,'пр.взв.'!B4:F153,3,FALSE)</f>
        <v>06.12.93 кмс</v>
      </c>
      <c r="E54" s="227" t="str">
        <f>VLOOKUP(B54,'пр.взв.'!B4:G153,4,FALSE)</f>
        <v>ПФО</v>
      </c>
      <c r="F54" s="260"/>
      <c r="G54" s="260"/>
      <c r="H54" s="213"/>
      <c r="I54" s="213"/>
      <c r="J54" s="273"/>
      <c r="K54" s="328">
        <f>'пр.хода'!I33</f>
        <v>4</v>
      </c>
      <c r="L54" s="279" t="str">
        <f>VLOOKUP(K54,'пр.взв.'!B4:E103,2,FALSE)</f>
        <v>Енчинов Кудайберген Абрамович</v>
      </c>
      <c r="M54" s="227" t="str">
        <f>VLOOKUP(K54,'пр.взв.'!B4:F153,3,FALSE)</f>
        <v>28.01.91 мс</v>
      </c>
      <c r="N54" s="227" t="str">
        <f>VLOOKUP(K54,'пр.взв.'!B4:G153,4,FALSE)</f>
        <v>СФО</v>
      </c>
      <c r="O54" s="260"/>
      <c r="P54" s="260"/>
      <c r="Q54" s="213"/>
      <c r="R54" s="213"/>
    </row>
    <row r="55" spans="1:18" ht="12.75" hidden="1">
      <c r="A55" s="285"/>
      <c r="B55" s="325"/>
      <c r="C55" s="288"/>
      <c r="D55" s="268"/>
      <c r="E55" s="268"/>
      <c r="F55" s="269"/>
      <c r="G55" s="269"/>
      <c r="H55" s="231"/>
      <c r="I55" s="231"/>
      <c r="J55" s="285"/>
      <c r="K55" s="325"/>
      <c r="L55" s="278"/>
      <c r="M55" s="268"/>
      <c r="N55" s="268"/>
      <c r="O55" s="269"/>
      <c r="P55" s="269"/>
      <c r="Q55" s="231"/>
      <c r="R55" s="231"/>
    </row>
    <row r="56" ht="13.5" hidden="1" thickBot="1"/>
    <row r="57" spans="1:18" ht="12.75">
      <c r="A57" s="296" t="s">
        <v>42</v>
      </c>
      <c r="B57" s="300" t="s">
        <v>4</v>
      </c>
      <c r="C57" s="292" t="s">
        <v>5</v>
      </c>
      <c r="D57" s="292" t="s">
        <v>13</v>
      </c>
      <c r="E57" s="292" t="s">
        <v>14</v>
      </c>
      <c r="F57" s="292" t="s">
        <v>15</v>
      </c>
      <c r="G57" s="294" t="s">
        <v>43</v>
      </c>
      <c r="H57" s="281" t="s">
        <v>44</v>
      </c>
      <c r="I57" s="283" t="s">
        <v>17</v>
      </c>
      <c r="J57" s="296" t="s">
        <v>42</v>
      </c>
      <c r="K57" s="298" t="s">
        <v>4</v>
      </c>
      <c r="L57" s="292" t="s">
        <v>5</v>
      </c>
      <c r="M57" s="292" t="s">
        <v>13</v>
      </c>
      <c r="N57" s="292" t="s">
        <v>14</v>
      </c>
      <c r="O57" s="292" t="s">
        <v>15</v>
      </c>
      <c r="P57" s="294" t="s">
        <v>43</v>
      </c>
      <c r="Q57" s="281" t="s">
        <v>44</v>
      </c>
      <c r="R57" s="283" t="s">
        <v>17</v>
      </c>
    </row>
    <row r="58" spans="1:18" ht="13.5" thickBot="1">
      <c r="A58" s="297"/>
      <c r="B58" s="301" t="s">
        <v>36</v>
      </c>
      <c r="C58" s="293"/>
      <c r="D58" s="293"/>
      <c r="E58" s="293"/>
      <c r="F58" s="293"/>
      <c r="G58" s="295"/>
      <c r="H58" s="282"/>
      <c r="I58" s="284" t="s">
        <v>37</v>
      </c>
      <c r="J58" s="297"/>
      <c r="K58" s="299" t="s">
        <v>36</v>
      </c>
      <c r="L58" s="293"/>
      <c r="M58" s="293"/>
      <c r="N58" s="293"/>
      <c r="O58" s="293"/>
      <c r="P58" s="295"/>
      <c r="Q58" s="282"/>
      <c r="R58" s="284" t="s">
        <v>37</v>
      </c>
    </row>
    <row r="59" spans="1:18" ht="12.75">
      <c r="A59" s="272">
        <v>1</v>
      </c>
      <c r="B59" s="286">
        <f>'пр.хода'!C26</f>
        <v>9</v>
      </c>
      <c r="C59" s="287" t="str">
        <f>VLOOKUP(B59,'пр.взв.'!B1:E214,2,FALSE)</f>
        <v>Шакиров Ринат Рафикович</v>
      </c>
      <c r="D59" s="267" t="str">
        <f>VLOOKUP(B59,'пр.взв.'!B1:F158,3,FALSE)</f>
        <v>17.08.93 кмс</v>
      </c>
      <c r="E59" s="267" t="str">
        <f>VLOOKUP(B59,'пр.взв.'!B15:G158,4,FALSE)</f>
        <v>ПФО</v>
      </c>
      <c r="F59" s="289"/>
      <c r="G59" s="290"/>
      <c r="H59" s="291"/>
      <c r="I59" s="271"/>
      <c r="J59" s="272">
        <v>3</v>
      </c>
      <c r="K59" s="275">
        <f>'пр.хода'!M26</f>
        <v>14</v>
      </c>
      <c r="L59" s="277" t="str">
        <f>VLOOKUP(K59,'пр.взв.'!B1:E114,2,FALSE)</f>
        <v>Багаутдинов Ильнур Ахатович</v>
      </c>
      <c r="M59" s="267" t="str">
        <f>VLOOKUP(K59,'пр.взв.'!B1:F158,3,FALSE)</f>
        <v>02.12.88 мс</v>
      </c>
      <c r="N59" s="267" t="str">
        <f>VLOOKUP(K59,'пр.взв.'!B1:G158,4,FALSE)</f>
        <v>ПФО</v>
      </c>
      <c r="O59" s="269"/>
      <c r="P59" s="270"/>
      <c r="Q59" s="262"/>
      <c r="R59" s="231"/>
    </row>
    <row r="60" spans="1:18" ht="12.75">
      <c r="A60" s="273"/>
      <c r="B60" s="276"/>
      <c r="C60" s="288"/>
      <c r="D60" s="268"/>
      <c r="E60" s="268"/>
      <c r="F60" s="268"/>
      <c r="G60" s="268"/>
      <c r="H60" s="221"/>
      <c r="I60" s="212"/>
      <c r="J60" s="273"/>
      <c r="K60" s="276"/>
      <c r="L60" s="278"/>
      <c r="M60" s="268"/>
      <c r="N60" s="268"/>
      <c r="O60" s="268"/>
      <c r="P60" s="268"/>
      <c r="Q60" s="221"/>
      <c r="R60" s="212"/>
    </row>
    <row r="61" spans="1:18" ht="12.75">
      <c r="A61" s="273"/>
      <c r="B61" s="263">
        <f>'пр.хода'!C32</f>
        <v>3</v>
      </c>
      <c r="C61" s="265" t="str">
        <f>VLOOKUP(B61,'пр.взв.'!B1:E114,2,FALSE)</f>
        <v>Федоров Александр Владимирович</v>
      </c>
      <c r="D61" s="265" t="str">
        <f>VLOOKUP(C61,'пр.взв.'!C1:F114,2,FALSE)</f>
        <v>08.09.94 кмс</v>
      </c>
      <c r="E61" s="227" t="str">
        <f>VLOOKUP(B61,'пр.взв.'!B1:G160,4,FALSE)</f>
        <v>ПФО</v>
      </c>
      <c r="F61" s="260"/>
      <c r="G61" s="260"/>
      <c r="H61" s="213"/>
      <c r="I61" s="213"/>
      <c r="J61" s="273"/>
      <c r="K61" s="263">
        <f>'пр.хода'!M32</f>
        <v>4</v>
      </c>
      <c r="L61" s="279" t="str">
        <f>VLOOKUP(K61,'пр.взв.'!B1:E114,2,FALSE)</f>
        <v>Енчинов Кудайберген Абрамович</v>
      </c>
      <c r="M61" s="227" t="str">
        <f>VLOOKUP(K61,'пр.взв.'!B1:F160,3,FALSE)</f>
        <v>28.01.91 мс</v>
      </c>
      <c r="N61" s="227" t="str">
        <f>VLOOKUP(K61,'пр.взв.'!B1:G160,4,FALSE)</f>
        <v>СФО</v>
      </c>
      <c r="O61" s="260"/>
      <c r="P61" s="260"/>
      <c r="Q61" s="213"/>
      <c r="R61" s="213"/>
    </row>
    <row r="62" spans="1:18" ht="13.5" thickBot="1">
      <c r="A62" s="285"/>
      <c r="B62" s="264"/>
      <c r="C62" s="266"/>
      <c r="D62" s="266"/>
      <c r="E62" s="259"/>
      <c r="F62" s="261"/>
      <c r="G62" s="261"/>
      <c r="H62" s="183"/>
      <c r="I62" s="183"/>
      <c r="J62" s="274"/>
      <c r="K62" s="264"/>
      <c r="L62" s="280"/>
      <c r="M62" s="259"/>
      <c r="N62" s="259"/>
      <c r="O62" s="261"/>
      <c r="P62" s="261"/>
      <c r="Q62" s="183"/>
      <c r="R62" s="183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3" t="str">
        <f>HYPERLINK('[1]реквизиты'!$A$2)</f>
        <v>Кубок России по САМБО среди мужчин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45"/>
      <c r="M1" s="45"/>
      <c r="N1" s="45"/>
      <c r="O1" s="45"/>
      <c r="P1" s="45"/>
    </row>
    <row r="2" spans="1:19" ht="12.75" customHeight="1">
      <c r="A2" s="341" t="str">
        <f>HYPERLINK('[1]реквизиты'!$A$3)</f>
        <v>26-30 ноября 2012г.                                                         г.Кстово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46"/>
      <c r="M2" s="46"/>
      <c r="N2" s="46"/>
      <c r="O2" s="46"/>
      <c r="P2" s="46"/>
      <c r="S2" s="9"/>
    </row>
    <row r="3" spans="1:12" ht="15.75">
      <c r="A3" s="47"/>
      <c r="B3" s="47"/>
      <c r="C3" s="47"/>
      <c r="D3" s="47"/>
      <c r="E3" s="47"/>
      <c r="F3" s="72" t="str">
        <f>HYPERLINK('пр.взв.'!D4)</f>
        <v>в.к. 52 кг.</v>
      </c>
      <c r="G3" s="47"/>
      <c r="H3" s="47"/>
      <c r="I3" s="47"/>
      <c r="J3" s="47"/>
      <c r="K3" s="47"/>
      <c r="L3" s="47"/>
    </row>
    <row r="4" spans="1:3" ht="16.5" thickBot="1">
      <c r="A4" s="342" t="s">
        <v>0</v>
      </c>
      <c r="B4" s="342"/>
      <c r="C4" s="5"/>
    </row>
    <row r="5" spans="1:13" ht="12.75" customHeight="1" thickBot="1">
      <c r="A5" s="340">
        <v>1</v>
      </c>
      <c r="B5" s="338" t="str">
        <f>VLOOKUP(A5,'пр.взв.'!B5:C36,2,FALSE)</f>
        <v>Лазутин Паквел Алексеевич</v>
      </c>
      <c r="C5" s="338" t="str">
        <f>VLOOKUP(A5,'пр.взв.'!B5:F36,3,FALSE)</f>
        <v>05.03.94 кмс</v>
      </c>
      <c r="D5" s="338" t="str">
        <f>VLOOKUP(A5,'пр.взв.'!B5:E36,4,FALSE)</f>
        <v>ЦФО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31"/>
      <c r="B6" s="339"/>
      <c r="C6" s="339"/>
      <c r="D6" s="33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31">
        <v>9</v>
      </c>
      <c r="B7" s="335" t="str">
        <f>VLOOKUP(A7,'пр.взв.'!B7:C38,2,FALSE)</f>
        <v>Шакиров Ринат Рафикович</v>
      </c>
      <c r="C7" s="335" t="str">
        <f>VLOOKUP(A7,'пр.взв.'!B5:F36,3,FALSE)</f>
        <v>17.08.93 кмс</v>
      </c>
      <c r="D7" s="335" t="str">
        <f>VLOOKUP(A7,'пр.взв.'!B5:F36,4,FALSE)</f>
        <v>ПФО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32"/>
      <c r="B8" s="336"/>
      <c r="C8" s="336"/>
      <c r="D8" s="336"/>
      <c r="E8" s="17"/>
      <c r="F8" s="21"/>
      <c r="G8" s="19"/>
      <c r="H8" s="13"/>
      <c r="I8" s="13"/>
      <c r="J8" s="44"/>
      <c r="K8" s="44"/>
      <c r="L8" s="44"/>
      <c r="M8" s="14"/>
    </row>
    <row r="9" spans="1:13" ht="12.75" customHeight="1" thickBot="1">
      <c r="A9" s="340">
        <v>5</v>
      </c>
      <c r="B9" s="338" t="str">
        <f>VLOOKUP(A9,'пр.взв.'!B9:C40,2,FALSE)</f>
        <v>Савин Андрей Сергеевич</v>
      </c>
      <c r="C9" s="338" t="str">
        <f>VLOOKUP(A9,'пр.взв.'!B5:E36,3,FALSE)</f>
        <v>14.02.90 мс</v>
      </c>
      <c r="D9" s="338" t="str">
        <f>VLOOKUP(A9,'пр.взв.'!B5:E36,4,FALSE)</f>
        <v>ЦФО</v>
      </c>
      <c r="E9" s="12"/>
      <c r="F9" s="21"/>
      <c r="G9" s="16"/>
      <c r="H9" s="26"/>
      <c r="I9" s="13"/>
      <c r="J9" s="44"/>
      <c r="K9" s="44"/>
      <c r="L9" s="44"/>
      <c r="M9" s="14"/>
    </row>
    <row r="10" spans="1:13" ht="12.75" customHeight="1">
      <c r="A10" s="331"/>
      <c r="B10" s="339"/>
      <c r="C10" s="339"/>
      <c r="D10" s="33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31">
        <v>13</v>
      </c>
      <c r="B11" s="335" t="str">
        <f>VLOOKUP(A11,'пр.взв.'!B5:C36,2,FALSE)</f>
        <v>Клюкин Алексей Геннадьевич</v>
      </c>
      <c r="C11" s="335" t="str">
        <f>VLOOKUP(A11,'пр.взв.'!B5:E36,3,FALSE)</f>
        <v>21.03.90 мс</v>
      </c>
      <c r="D11" s="335" t="str">
        <f>VLOOKUP(A11,'пр.взв.'!B5:E36,4,FALSE)</f>
        <v>УФО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32"/>
      <c r="B12" s="336"/>
      <c r="C12" s="336"/>
      <c r="D12" s="336"/>
      <c r="E12" s="17"/>
      <c r="F12" s="337"/>
      <c r="G12" s="337"/>
      <c r="H12" s="25"/>
      <c r="I12" s="19"/>
      <c r="J12" s="13"/>
      <c r="K12" s="13"/>
      <c r="L12" s="13"/>
    </row>
    <row r="13" spans="1:12" ht="12.75" customHeight="1" thickBot="1">
      <c r="A13" s="340">
        <v>3</v>
      </c>
      <c r="B13" s="338" t="str">
        <f>VLOOKUP(A13,'пр.взв.'!B5:C36,2,FALSE)</f>
        <v>Федоров Александр Владимирович</v>
      </c>
      <c r="C13" s="338" t="str">
        <f>VLOOKUP(A13,'пр.взв.'!B5:E36,3,FALSE)</f>
        <v>08.09.94 кмс</v>
      </c>
      <c r="D13" s="338" t="str">
        <f>VLOOKUP(A13,'пр.взв.'!B5:E36,4,FALSE)</f>
        <v>ПФО</v>
      </c>
      <c r="E13" s="12"/>
      <c r="F13" s="15"/>
      <c r="G13" s="15"/>
      <c r="H13" s="25"/>
      <c r="I13" s="16"/>
      <c r="J13" s="43"/>
      <c r="K13" s="26"/>
      <c r="L13" s="13"/>
    </row>
    <row r="14" spans="1:13" ht="12.75" customHeight="1">
      <c r="A14" s="331"/>
      <c r="B14" s="339"/>
      <c r="C14" s="339"/>
      <c r="D14" s="33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31">
        <v>11</v>
      </c>
      <c r="B15" s="335" t="str">
        <f>VLOOKUP(A15,'пр.взв.'!B15:C45,2,FALSE)</f>
        <v>Марфин Федор Сергеевич</v>
      </c>
      <c r="C15" s="335" t="str">
        <f>VLOOKUP(A15,'пр.взв.'!B5:E36,3,FALSE)</f>
        <v>22.09.88 кмс</v>
      </c>
      <c r="D15" s="335" t="str">
        <f>VLOOKUP(A15,'пр.взв.'!B5:F36,4,FALSE)</f>
        <v>МОС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32"/>
      <c r="B16" s="336"/>
      <c r="C16" s="336"/>
      <c r="D16" s="33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40">
        <v>7</v>
      </c>
      <c r="B17" s="338" t="str">
        <f>VLOOKUP(A17,'пр.взв.'!B17:C47,2,FALSE)</f>
        <v>Бобарыкин Игорь Игоревич</v>
      </c>
      <c r="C17" s="338" t="str">
        <f>VLOOKUP(A17,'пр.взв.'!B5:E36,3,FALSE)</f>
        <v>06.12.93 кмс</v>
      </c>
      <c r="D17" s="338" t="str">
        <f>VLOOKUP(A17,'пр.взв.'!B5:E36,4,FALSE)</f>
        <v>ПФО</v>
      </c>
      <c r="E17" s="12"/>
      <c r="F17" s="22"/>
      <c r="G17" s="16"/>
      <c r="H17" s="10"/>
      <c r="I17" s="10"/>
      <c r="J17" s="10"/>
      <c r="K17" s="42"/>
      <c r="L17" s="10"/>
      <c r="M17" s="14"/>
    </row>
    <row r="18" spans="1:13" ht="12.75" customHeight="1">
      <c r="A18" s="331"/>
      <c r="B18" s="339"/>
      <c r="C18" s="339"/>
      <c r="D18" s="33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31">
        <v>15</v>
      </c>
      <c r="B19" s="335" t="str">
        <f>VLOOKUP(A19,'пр.взв.'!B19:C49,2,FALSE)</f>
        <v>Почаев Дмитрий Анатольевич</v>
      </c>
      <c r="C19" s="335" t="str">
        <f>VLOOKUP(A19,'пр.взв.'!B5:E36,3,FALSE)</f>
        <v>20.10.90 кмс</v>
      </c>
      <c r="D19" s="335" t="str">
        <f>VLOOKUP(A19,'пр.взв.'!B5:E36,4,FALSE)</f>
        <v>УФО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32"/>
      <c r="B20" s="336"/>
      <c r="C20" s="336"/>
      <c r="D20" s="33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1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40">
        <v>2</v>
      </c>
      <c r="B22" s="338" t="str">
        <f>VLOOKUP(A22,'пр.взв.'!B7:E38,2,FALSE)</f>
        <v>Тотоев Ричард Рамазанович</v>
      </c>
      <c r="C22" s="338" t="str">
        <f>VLOOKUP(A22,'пр.взв.'!B7:E38,3,FALSE)</f>
        <v>18.05.88 мс</v>
      </c>
      <c r="D22" s="338" t="str">
        <f>VLOOKUP(A22,'пр.взв.'!B7:E38,4,FALSE)</f>
        <v>СКФО</v>
      </c>
      <c r="E22" s="12"/>
      <c r="F22" s="13"/>
      <c r="G22" s="13"/>
      <c r="H22" s="13"/>
      <c r="I22" s="13"/>
      <c r="J22" s="4"/>
      <c r="K22" s="16"/>
    </row>
    <row r="23" spans="1:11" ht="15.75">
      <c r="A23" s="331"/>
      <c r="B23" s="339"/>
      <c r="C23" s="339"/>
      <c r="D23" s="339"/>
      <c r="E23" s="19"/>
      <c r="F23" s="15"/>
      <c r="G23" s="15"/>
      <c r="H23" s="13"/>
      <c r="I23" s="13"/>
      <c r="J23" s="4"/>
      <c r="K23" s="32"/>
    </row>
    <row r="24" spans="1:11" ht="16.5" thickBot="1">
      <c r="A24" s="331">
        <v>10</v>
      </c>
      <c r="B24" s="335" t="str">
        <f>VLOOKUP(A24,'пр.взв.'!B7:E38,2,FALSE)</f>
        <v>Юсупов Айдос Бисенкулович</v>
      </c>
      <c r="C24" s="335" t="str">
        <f>VLOOKUP(A24,'пр.взв.'!B7:E38,3,FALSE)</f>
        <v>25.01.83 мсмк</v>
      </c>
      <c r="D24" s="335" t="str">
        <f>VLOOKUP(A24,'пр.взв.'!B7:E38,4,FALSE)</f>
        <v>УФО</v>
      </c>
      <c r="E24" s="16"/>
      <c r="F24" s="20"/>
      <c r="G24" s="15"/>
      <c r="H24" s="13"/>
      <c r="I24" s="13"/>
      <c r="J24" s="4"/>
      <c r="K24" s="32"/>
    </row>
    <row r="25" spans="1:11" ht="16.5" thickBot="1">
      <c r="A25" s="332"/>
      <c r="B25" s="336"/>
      <c r="C25" s="336"/>
      <c r="D25" s="336"/>
      <c r="E25" s="17"/>
      <c r="F25" s="21"/>
      <c r="G25" s="19"/>
      <c r="H25" s="13"/>
      <c r="I25" s="13"/>
      <c r="J25" s="4"/>
      <c r="K25" s="32"/>
    </row>
    <row r="26" spans="1:11" ht="16.5" thickBot="1">
      <c r="A26" s="340">
        <v>6</v>
      </c>
      <c r="B26" s="338" t="str">
        <f>VLOOKUP(A26,'пр.взв.'!B7:E38,2,FALSE)</f>
        <v>Меликян Варужан Арташесович</v>
      </c>
      <c r="C26" s="338" t="str">
        <f>VLOOKUP(A26,'пр.взв.'!B7:E38,3,FALSE)</f>
        <v>31.10.93 кмс</v>
      </c>
      <c r="D26" s="338" t="str">
        <f>VLOOKUP(A26,'пр.взв.'!B7:E38,4,FALSE)</f>
        <v>МОС</v>
      </c>
      <c r="E26" s="12"/>
      <c r="F26" s="21"/>
      <c r="G26" s="16"/>
      <c r="H26" s="26"/>
      <c r="I26" s="13"/>
      <c r="J26" s="4"/>
      <c r="K26" s="32"/>
    </row>
    <row r="27" spans="1:11" ht="15.75">
      <c r="A27" s="331"/>
      <c r="B27" s="339"/>
      <c r="C27" s="339"/>
      <c r="D27" s="339"/>
      <c r="E27" s="19"/>
      <c r="F27" s="24"/>
      <c r="G27" s="15"/>
      <c r="H27" s="25"/>
      <c r="I27" s="13"/>
      <c r="J27" s="4"/>
      <c r="K27" s="32"/>
    </row>
    <row r="28" spans="1:11" ht="16.5" thickBot="1">
      <c r="A28" s="331">
        <v>14</v>
      </c>
      <c r="B28" s="335" t="str">
        <f>VLOOKUP(A28,'пр.взв.'!B7:E38,2,FALSE)</f>
        <v>Багаутдинов Ильнур Ахатович</v>
      </c>
      <c r="C28" s="335" t="str">
        <f>VLOOKUP(A28,'пр.взв.'!B7:E38,3,FALSE)</f>
        <v>02.12.88 мс</v>
      </c>
      <c r="D28" s="335" t="str">
        <f>VLOOKUP(A28,'пр.взв.'!B7:E38,4,FALSE)</f>
        <v>ПФО</v>
      </c>
      <c r="E28" s="16"/>
      <c r="F28" s="15"/>
      <c r="G28" s="15"/>
      <c r="H28" s="25"/>
      <c r="I28" s="28"/>
      <c r="J28" s="4"/>
      <c r="K28" s="32"/>
    </row>
    <row r="29" spans="1:11" ht="16.5" thickBot="1">
      <c r="A29" s="332"/>
      <c r="B29" s="336"/>
      <c r="C29" s="336"/>
      <c r="D29" s="336"/>
      <c r="E29" s="17"/>
      <c r="F29" s="337"/>
      <c r="G29" s="337"/>
      <c r="H29" s="25"/>
      <c r="I29" s="19"/>
      <c r="J29" s="3"/>
      <c r="K29" s="31"/>
    </row>
    <row r="30" spans="1:9" ht="16.5" thickBot="1">
      <c r="A30" s="340">
        <v>4</v>
      </c>
      <c r="B30" s="338" t="str">
        <f>VLOOKUP(A30,'пр.взв.'!B7:E38,2,FALSE)</f>
        <v>Енчинов Кудайберген Абрамович</v>
      </c>
      <c r="C30" s="338" t="str">
        <f>VLOOKUP(A30,'пр.взв.'!B7:E38,3,FALSE)</f>
        <v>28.01.91 мс</v>
      </c>
      <c r="D30" s="338" t="str">
        <f>VLOOKUP(A30,'пр.взв.'!B7:E38,4,FALSE)</f>
        <v>СФО</v>
      </c>
      <c r="E30" s="12"/>
      <c r="F30" s="15"/>
      <c r="G30" s="15"/>
      <c r="H30" s="25"/>
      <c r="I30" s="16"/>
    </row>
    <row r="31" spans="1:9" ht="15.75">
      <c r="A31" s="331"/>
      <c r="B31" s="339"/>
      <c r="C31" s="339"/>
      <c r="D31" s="339"/>
      <c r="E31" s="19"/>
      <c r="F31" s="15"/>
      <c r="G31" s="15"/>
      <c r="H31" s="25"/>
      <c r="I31" s="13"/>
    </row>
    <row r="32" spans="1:9" ht="16.5" thickBot="1">
      <c r="A32" s="331">
        <v>12</v>
      </c>
      <c r="B32" s="335" t="str">
        <f>VLOOKUP(A32,'пр.взв.'!B7:E38,2,FALSE)</f>
        <v>Ильин Дмитрий Анатольевич</v>
      </c>
      <c r="C32" s="335" t="str">
        <f>VLOOKUP(A32,'пр.взв.'!B7:E38,3,FALSE)</f>
        <v>10.03.90 мс</v>
      </c>
      <c r="D32" s="335" t="str">
        <f>VLOOKUP(A32,'пр.взв.'!B7:E38,4,FALSE)</f>
        <v>МОС</v>
      </c>
      <c r="E32" s="16"/>
      <c r="F32" s="20"/>
      <c r="G32" s="15"/>
      <c r="H32" s="25"/>
      <c r="I32" s="13"/>
    </row>
    <row r="33" spans="1:9" ht="16.5" thickBot="1">
      <c r="A33" s="332"/>
      <c r="B33" s="336"/>
      <c r="C33" s="336"/>
      <c r="D33" s="336"/>
      <c r="E33" s="17"/>
      <c r="F33" s="21"/>
      <c r="G33" s="19"/>
      <c r="H33" s="27"/>
      <c r="I33" s="13"/>
    </row>
    <row r="34" spans="1:9" ht="16.5" thickBot="1">
      <c r="A34" s="340">
        <v>8</v>
      </c>
      <c r="B34" s="338" t="str">
        <f>VLOOKUP(A34,'пр.взв.'!B7:E38,2,FALSE)</f>
        <v>Кубарьков Андрей Васильевич</v>
      </c>
      <c r="C34" s="338" t="str">
        <f>VLOOKUP(A34,'пр.взв.'!B7:E38,3,FALSE)</f>
        <v>25.08.93 кмс</v>
      </c>
      <c r="D34" s="338" t="str">
        <f>VLOOKUP(A34,'пр.взв.'!B7:E38,4,FALSE)</f>
        <v>ПФО</v>
      </c>
      <c r="E34" s="12"/>
      <c r="F34" s="22"/>
      <c r="G34" s="16"/>
      <c r="H34" s="10"/>
      <c r="I34" s="10"/>
    </row>
    <row r="35" spans="1:9" ht="15.75">
      <c r="A35" s="331"/>
      <c r="B35" s="339"/>
      <c r="C35" s="339"/>
      <c r="D35" s="339"/>
      <c r="E35" s="19"/>
      <c r="F35" s="23"/>
      <c r="G35" s="17"/>
      <c r="H35" s="18"/>
      <c r="I35" s="18"/>
    </row>
    <row r="36" spans="1:9" ht="16.5" thickBot="1">
      <c r="A36" s="331">
        <v>16</v>
      </c>
      <c r="B36" s="335" t="str">
        <f>VLOOKUP(A36,'пр.взв.'!B7:E38,2,FALSE)</f>
        <v>Асрян Артуш Мовсесович</v>
      </c>
      <c r="C36" s="335" t="str">
        <f>VLOOKUP(A36,'пр.взв.'!B7:E38,3,FALSE)</f>
        <v>23.05.88 мс</v>
      </c>
      <c r="D36" s="335" t="str">
        <f>VLOOKUP(A36,'пр.взв.'!B7:E38,4,FALSE)</f>
        <v>СЗФО</v>
      </c>
      <c r="E36" s="16"/>
      <c r="F36" s="17"/>
      <c r="G36" s="17"/>
      <c r="H36" s="18"/>
      <c r="I36" s="18"/>
    </row>
    <row r="37" spans="1:9" ht="16.5" thickBot="1">
      <c r="A37" s="332"/>
      <c r="B37" s="336"/>
      <c r="C37" s="336"/>
      <c r="D37" s="336"/>
      <c r="E37" s="17"/>
      <c r="F37" s="12"/>
      <c r="G37" s="12"/>
      <c r="H37" s="18"/>
      <c r="I37" s="18"/>
    </row>
    <row r="38" ht="8.25" customHeight="1"/>
    <row r="39" spans="2:9" ht="12.75">
      <c r="B39" s="33"/>
      <c r="C39" s="34"/>
      <c r="D39" s="333" t="s">
        <v>2</v>
      </c>
      <c r="E39" s="35"/>
      <c r="F39" s="35"/>
      <c r="G39" s="35"/>
      <c r="H39" s="35"/>
      <c r="I39" s="35"/>
    </row>
    <row r="40" spans="2:9" ht="12" customHeight="1">
      <c r="B40" s="61"/>
      <c r="C40" s="33"/>
      <c r="D40" s="333"/>
      <c r="E40" s="35"/>
      <c r="F40" s="35"/>
      <c r="G40" s="35"/>
      <c r="H40" s="35"/>
      <c r="I40" s="35"/>
    </row>
    <row r="41" spans="2:10" ht="12" customHeight="1">
      <c r="B41" s="33"/>
      <c r="C41" s="33"/>
      <c r="E41" s="35"/>
      <c r="F41" s="35"/>
      <c r="G41" s="35"/>
      <c r="H41" s="35"/>
      <c r="I41" s="35"/>
      <c r="J41" s="35"/>
    </row>
    <row r="42" spans="2:11" ht="12" customHeight="1">
      <c r="B42" s="33"/>
      <c r="C42" s="33"/>
      <c r="E42" s="6"/>
      <c r="F42" s="38"/>
      <c r="G42" s="35"/>
      <c r="H42" s="35"/>
      <c r="I42" s="35"/>
      <c r="J42" s="35"/>
      <c r="K42" s="35"/>
    </row>
    <row r="43" spans="2:11" ht="12" customHeight="1">
      <c r="B43" s="33"/>
      <c r="C43" s="33"/>
      <c r="E43" s="3"/>
      <c r="F43" s="37"/>
      <c r="G43" s="36"/>
      <c r="H43" s="38"/>
      <c r="I43" s="35"/>
      <c r="J43" s="35"/>
      <c r="K43" s="33"/>
    </row>
    <row r="44" spans="2:11" ht="12" customHeight="1">
      <c r="B44" s="61"/>
      <c r="C44" s="33"/>
      <c r="F44" s="35"/>
      <c r="G44" s="33"/>
      <c r="H44" s="40"/>
      <c r="I44" s="35"/>
      <c r="J44" s="35"/>
      <c r="K44" s="33"/>
    </row>
    <row r="45" spans="2:11" ht="12" customHeight="1" thickBot="1">
      <c r="B45" s="33"/>
      <c r="C45" s="33"/>
      <c r="F45" s="35"/>
      <c r="G45" s="33"/>
      <c r="H45" s="40"/>
      <c r="I45" s="36"/>
      <c r="J45" s="38"/>
      <c r="K45" s="33"/>
    </row>
    <row r="46" spans="2:12" ht="12" customHeight="1">
      <c r="B46" s="33"/>
      <c r="C46" s="33"/>
      <c r="E46" s="6"/>
      <c r="F46" s="38"/>
      <c r="G46" s="39"/>
      <c r="H46" s="37"/>
      <c r="I46" s="33"/>
      <c r="J46" s="40"/>
      <c r="K46" s="19"/>
      <c r="L46" s="4"/>
    </row>
    <row r="47" spans="2:13" ht="12" customHeight="1" thickBot="1">
      <c r="B47" s="33"/>
      <c r="C47" s="33"/>
      <c r="E47" s="3"/>
      <c r="F47" s="37"/>
      <c r="G47" s="35"/>
      <c r="H47" s="35"/>
      <c r="I47" s="33"/>
      <c r="J47" s="40"/>
      <c r="K47" s="16"/>
      <c r="L47" s="4"/>
      <c r="M47" s="4"/>
    </row>
    <row r="48" spans="2:13" ht="12" customHeight="1">
      <c r="B48" s="35"/>
      <c r="C48" s="35"/>
      <c r="D48" s="334" t="s">
        <v>3</v>
      </c>
      <c r="F48" s="35"/>
      <c r="G48" s="35"/>
      <c r="H48" s="35"/>
      <c r="I48" s="39"/>
      <c r="J48" s="37"/>
      <c r="K48" s="33"/>
      <c r="L48" s="4"/>
      <c r="M48" s="4"/>
    </row>
    <row r="49" spans="2:13" ht="12" customHeight="1">
      <c r="B49" s="61"/>
      <c r="C49" s="33"/>
      <c r="D49" s="334"/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3"/>
      <c r="C50" s="33"/>
      <c r="D50" s="4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33"/>
      <c r="D51" s="4"/>
      <c r="E51" s="6"/>
      <c r="F51" s="38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3"/>
      <c r="D52" s="4"/>
      <c r="E52" s="3"/>
      <c r="F52" s="37"/>
      <c r="G52" s="36"/>
      <c r="H52" s="38"/>
      <c r="I52" s="35"/>
      <c r="J52" s="35"/>
      <c r="K52" s="33"/>
      <c r="L52" s="4"/>
      <c r="M52" s="4"/>
    </row>
    <row r="53" spans="2:13" ht="12" customHeight="1">
      <c r="B53" s="61"/>
      <c r="C53" s="33"/>
      <c r="D53" s="33"/>
      <c r="F53" s="35"/>
      <c r="G53" s="33"/>
      <c r="H53" s="40"/>
      <c r="I53" s="35"/>
      <c r="J53" s="35"/>
      <c r="K53" s="33"/>
      <c r="L53" s="4"/>
      <c r="M53" s="4"/>
    </row>
    <row r="54" spans="2:13" ht="12" customHeight="1" thickBot="1">
      <c r="B54" s="33"/>
      <c r="C54" s="33"/>
      <c r="D54" s="4"/>
      <c r="F54" s="35"/>
      <c r="G54" s="33"/>
      <c r="H54" s="40"/>
      <c r="I54" s="36"/>
      <c r="J54" s="38"/>
      <c r="K54" s="33"/>
      <c r="L54" s="4"/>
      <c r="M54" s="4"/>
    </row>
    <row r="55" spans="2:13" ht="12" customHeight="1">
      <c r="B55" s="33"/>
      <c r="C55" s="33"/>
      <c r="D55" s="4"/>
      <c r="E55" s="6"/>
      <c r="F55" s="38"/>
      <c r="G55" s="39"/>
      <c r="H55" s="37"/>
      <c r="I55" s="33"/>
      <c r="J55" s="40"/>
      <c r="K55" s="19"/>
      <c r="L55" s="4"/>
      <c r="M55" s="4"/>
    </row>
    <row r="56" spans="2:13" ht="12" customHeight="1" thickBot="1">
      <c r="B56" s="33"/>
      <c r="C56" s="35"/>
      <c r="E56" s="3"/>
      <c r="F56" s="37"/>
      <c r="G56" s="35"/>
      <c r="H56" s="35"/>
      <c r="I56" s="33"/>
      <c r="J56" s="40"/>
      <c r="K56" s="16"/>
      <c r="L56" s="4"/>
      <c r="M56" s="4"/>
    </row>
    <row r="57" spans="2:12" ht="15.75">
      <c r="B57" s="35"/>
      <c r="C57" s="35"/>
      <c r="F57" s="35"/>
      <c r="G57" s="35"/>
      <c r="H57" s="35"/>
      <c r="I57" s="39"/>
      <c r="J57" s="37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C9:C10"/>
    <mergeCell ref="D9:D10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C19:C20"/>
    <mergeCell ref="D19:D20"/>
    <mergeCell ref="A17:A18"/>
    <mergeCell ref="B17:B18"/>
    <mergeCell ref="C17:C18"/>
    <mergeCell ref="D17:D18"/>
    <mergeCell ref="A22:A23"/>
    <mergeCell ref="A24:A25"/>
    <mergeCell ref="A26:A27"/>
    <mergeCell ref="A19:A20"/>
    <mergeCell ref="B19:B20"/>
    <mergeCell ref="B34:B35"/>
    <mergeCell ref="D26:D27"/>
    <mergeCell ref="A28:A29"/>
    <mergeCell ref="D28:D29"/>
    <mergeCell ref="A30:A31"/>
    <mergeCell ref="A32:A33"/>
    <mergeCell ref="A34:A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H40" sqref="A1:H40"/>
    </sheetView>
  </sheetViews>
  <sheetFormatPr defaultColWidth="9.140625" defaultRowHeight="12.75"/>
  <sheetData>
    <row r="1" spans="1:8" ht="15.75" thickBot="1">
      <c r="A1" s="164" t="str">
        <f>HYPERLINK('[1]реквизиты'!$A$2)</f>
        <v>Кубок России по САМБО среди мужчин</v>
      </c>
      <c r="B1" s="165"/>
      <c r="C1" s="165"/>
      <c r="D1" s="165"/>
      <c r="E1" s="165"/>
      <c r="F1" s="165"/>
      <c r="G1" s="165"/>
      <c r="H1" s="166"/>
    </row>
    <row r="2" spans="1:8" ht="12.75">
      <c r="A2" s="350" t="str">
        <f>HYPERLINK('[1]реквизиты'!$A$3)</f>
        <v>26-30 ноября 2012г.                                                         г.Кстово</v>
      </c>
      <c r="B2" s="350"/>
      <c r="C2" s="350"/>
      <c r="D2" s="350"/>
      <c r="E2" s="350"/>
      <c r="F2" s="350"/>
      <c r="G2" s="350"/>
      <c r="H2" s="350"/>
    </row>
    <row r="3" spans="1:8" ht="18.75" thickBot="1">
      <c r="A3" s="351" t="s">
        <v>30</v>
      </c>
      <c r="B3" s="351"/>
      <c r="C3" s="351"/>
      <c r="D3" s="351"/>
      <c r="E3" s="351"/>
      <c r="F3" s="351"/>
      <c r="G3" s="351"/>
      <c r="H3" s="351"/>
    </row>
    <row r="4" spans="2:8" ht="18.75" thickBot="1">
      <c r="B4" s="78"/>
      <c r="C4" s="79"/>
      <c r="D4" s="352" t="str">
        <f>HYPERLINK('пр.взв.'!D4)</f>
        <v>в.к. 52 кг.</v>
      </c>
      <c r="E4" s="353"/>
      <c r="F4" s="354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355" t="s">
        <v>31</v>
      </c>
      <c r="B6" s="343" t="str">
        <f>VLOOKUP(J6,'пр.взв.'!B7:G38,2,FALSE)</f>
        <v>Клюкин Алексей Геннадьевич</v>
      </c>
      <c r="C6" s="343"/>
      <c r="D6" s="343"/>
      <c r="E6" s="343"/>
      <c r="F6" s="343"/>
      <c r="G6" s="343"/>
      <c r="H6" s="345" t="str">
        <f>VLOOKUP(J6,'пр.взв.'!B7:G38,3,FALSE)</f>
        <v>21.03.90 мс</v>
      </c>
      <c r="I6" s="79"/>
      <c r="J6" s="74">
        <f>'пр.хода'!H8</f>
        <v>13</v>
      </c>
    </row>
    <row r="7" spans="1:10" ht="18">
      <c r="A7" s="356"/>
      <c r="B7" s="344"/>
      <c r="C7" s="344"/>
      <c r="D7" s="344"/>
      <c r="E7" s="344"/>
      <c r="F7" s="344"/>
      <c r="G7" s="344"/>
      <c r="H7" s="346"/>
      <c r="I7" s="79"/>
      <c r="J7" s="74"/>
    </row>
    <row r="8" spans="1:10" ht="18">
      <c r="A8" s="356"/>
      <c r="B8" s="347" t="str">
        <f>VLOOKUP(J6,'пр.взв.'!B7:G38,4,FALSE)</f>
        <v>УФО</v>
      </c>
      <c r="C8" s="347"/>
      <c r="D8" s="347"/>
      <c r="E8" s="347"/>
      <c r="F8" s="347"/>
      <c r="G8" s="347"/>
      <c r="H8" s="346"/>
      <c r="I8" s="79"/>
      <c r="J8" s="74"/>
    </row>
    <row r="9" spans="1:10" ht="18.75" thickBot="1">
      <c r="A9" s="357"/>
      <c r="B9" s="348"/>
      <c r="C9" s="348"/>
      <c r="D9" s="348"/>
      <c r="E9" s="348"/>
      <c r="F9" s="348"/>
      <c r="G9" s="348"/>
      <c r="H9" s="349"/>
      <c r="I9" s="79"/>
      <c r="J9" s="74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74"/>
    </row>
    <row r="11" spans="1:10" ht="18" customHeight="1">
      <c r="A11" s="364" t="s">
        <v>32</v>
      </c>
      <c r="B11" s="343" t="str">
        <f>VLOOKUP(J11,'пр.взв.'!B2:G43,2,FALSE)</f>
        <v>Юсупов Айдос Бисенкулович</v>
      </c>
      <c r="C11" s="343"/>
      <c r="D11" s="343"/>
      <c r="E11" s="343"/>
      <c r="F11" s="343"/>
      <c r="G11" s="343"/>
      <c r="H11" s="345" t="str">
        <f>VLOOKUP(J11,'пр.взв.'!B2:G43,3,FALSE)</f>
        <v>25.01.83 мсмк</v>
      </c>
      <c r="I11" s="79"/>
      <c r="J11" s="74">
        <f>'пр.хода'!H20</f>
        <v>10</v>
      </c>
    </row>
    <row r="12" spans="1:10" ht="18" customHeight="1">
      <c r="A12" s="365"/>
      <c r="B12" s="344"/>
      <c r="C12" s="344"/>
      <c r="D12" s="344"/>
      <c r="E12" s="344"/>
      <c r="F12" s="344"/>
      <c r="G12" s="344"/>
      <c r="H12" s="346"/>
      <c r="I12" s="79"/>
      <c r="J12" s="74"/>
    </row>
    <row r="13" spans="1:10" ht="18">
      <c r="A13" s="365"/>
      <c r="B13" s="347" t="str">
        <f>VLOOKUP(J11,'пр.взв.'!B2:G43,4,FALSE)</f>
        <v>УФО</v>
      </c>
      <c r="C13" s="347"/>
      <c r="D13" s="347"/>
      <c r="E13" s="347"/>
      <c r="F13" s="347"/>
      <c r="G13" s="347"/>
      <c r="H13" s="346"/>
      <c r="I13" s="79"/>
      <c r="J13" s="74"/>
    </row>
    <row r="14" spans="1:10" ht="18.75" thickBot="1">
      <c r="A14" s="366"/>
      <c r="B14" s="348"/>
      <c r="C14" s="348"/>
      <c r="D14" s="348"/>
      <c r="E14" s="348"/>
      <c r="F14" s="348"/>
      <c r="G14" s="348"/>
      <c r="H14" s="349"/>
      <c r="I14" s="79"/>
      <c r="J14" s="74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74"/>
    </row>
    <row r="16" spans="1:10" ht="18" customHeight="1">
      <c r="A16" s="361" t="s">
        <v>33</v>
      </c>
      <c r="B16" s="343" t="str">
        <f>VLOOKUP(J16,'пр.взв.'!B4:G17,2,FALSE)</f>
        <v>Федоров Александр Владимирович</v>
      </c>
      <c r="C16" s="343"/>
      <c r="D16" s="343"/>
      <c r="E16" s="343"/>
      <c r="F16" s="343"/>
      <c r="G16" s="343"/>
      <c r="H16" s="345" t="str">
        <f>VLOOKUP(J16,'пр.взв.'!B4:G17,3,FALSE)</f>
        <v>08.09.94 кмс</v>
      </c>
      <c r="I16" s="79"/>
      <c r="J16" s="74">
        <f>'пр.хода'!E32</f>
        <v>3</v>
      </c>
    </row>
    <row r="17" spans="1:10" ht="18" customHeight="1">
      <c r="A17" s="362"/>
      <c r="B17" s="344"/>
      <c r="C17" s="344"/>
      <c r="D17" s="344"/>
      <c r="E17" s="344"/>
      <c r="F17" s="344"/>
      <c r="G17" s="344"/>
      <c r="H17" s="346"/>
      <c r="I17" s="79"/>
      <c r="J17" s="74"/>
    </row>
    <row r="18" spans="1:10" ht="18">
      <c r="A18" s="362"/>
      <c r="B18" s="347" t="str">
        <f>VLOOKUP(J16,'пр.взв.'!B7:G48,4,FALSE)</f>
        <v>ПФО</v>
      </c>
      <c r="C18" s="347"/>
      <c r="D18" s="347"/>
      <c r="E18" s="347"/>
      <c r="F18" s="347"/>
      <c r="G18" s="347"/>
      <c r="H18" s="346"/>
      <c r="I18" s="79"/>
      <c r="J18" s="74"/>
    </row>
    <row r="19" spans="1:10" ht="18.75" thickBot="1">
      <c r="A19" s="363"/>
      <c r="B19" s="348"/>
      <c r="C19" s="348"/>
      <c r="D19" s="348"/>
      <c r="E19" s="348"/>
      <c r="F19" s="348"/>
      <c r="G19" s="348"/>
      <c r="H19" s="349"/>
      <c r="I19" s="79"/>
      <c r="J19" s="74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74"/>
    </row>
    <row r="21" spans="1:10" ht="18" customHeight="1">
      <c r="A21" s="361" t="s">
        <v>33</v>
      </c>
      <c r="B21" s="343" t="str">
        <f>VLOOKUP(J21,'пр.взв.'!B2:G53,2,FALSE)</f>
        <v>Марфин Федор Сергеевич</v>
      </c>
      <c r="C21" s="343"/>
      <c r="D21" s="343"/>
      <c r="E21" s="343"/>
      <c r="F21" s="343"/>
      <c r="G21" s="343"/>
      <c r="H21" s="345" t="str">
        <f>VLOOKUP(J21,'пр.взв.'!B3:G82,3,FALSE)</f>
        <v>22.09.88 кмс</v>
      </c>
      <c r="I21" s="79"/>
      <c r="J21" s="74">
        <f>'пр.хода'!Q32</f>
        <v>11</v>
      </c>
    </row>
    <row r="22" spans="1:10" ht="18" customHeight="1">
      <c r="A22" s="362"/>
      <c r="B22" s="344"/>
      <c r="C22" s="344"/>
      <c r="D22" s="344"/>
      <c r="E22" s="344"/>
      <c r="F22" s="344"/>
      <c r="G22" s="344"/>
      <c r="H22" s="346"/>
      <c r="I22" s="79"/>
      <c r="J22" s="74"/>
    </row>
    <row r="23" spans="1:9" ht="18">
      <c r="A23" s="362"/>
      <c r="B23" s="347" t="str">
        <f>VLOOKUP(J21,'пр.взв.'!B6:G53,4,FALSE)</f>
        <v>МОС</v>
      </c>
      <c r="C23" s="347"/>
      <c r="D23" s="347"/>
      <c r="E23" s="347"/>
      <c r="F23" s="347"/>
      <c r="G23" s="347"/>
      <c r="H23" s="346"/>
      <c r="I23" s="79"/>
    </row>
    <row r="24" spans="1:9" ht="18.75" thickBot="1">
      <c r="A24" s="363"/>
      <c r="B24" s="348"/>
      <c r="C24" s="348"/>
      <c r="D24" s="348"/>
      <c r="E24" s="348"/>
      <c r="F24" s="348"/>
      <c r="G24" s="348"/>
      <c r="H24" s="349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51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>
      <c r="A28" s="358" t="str">
        <f>VLOOKUP(J28,'пр.взв.'!B7:H38,7,FALSE)</f>
        <v>Стенников ВГ Мельников АН</v>
      </c>
      <c r="B28" s="359"/>
      <c r="C28" s="359"/>
      <c r="D28" s="359"/>
      <c r="E28" s="359"/>
      <c r="F28" s="359"/>
      <c r="G28" s="359"/>
      <c r="H28" s="345"/>
      <c r="J28">
        <f>'пр.хода'!H8</f>
        <v>13</v>
      </c>
    </row>
    <row r="29" spans="1:8" ht="13.5" thickBot="1">
      <c r="A29" s="360"/>
      <c r="B29" s="348"/>
      <c r="C29" s="348"/>
      <c r="D29" s="348"/>
      <c r="E29" s="348"/>
      <c r="F29" s="348"/>
      <c r="G29" s="348"/>
      <c r="H29" s="349"/>
    </row>
    <row r="36" spans="1:8" ht="18">
      <c r="A36" s="79" t="s">
        <v>34</v>
      </c>
      <c r="B36" s="79"/>
      <c r="C36" s="79"/>
      <c r="D36" s="79"/>
      <c r="E36" s="79"/>
      <c r="F36" s="79"/>
      <c r="G36" s="79"/>
      <c r="H36" s="79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62" t="s">
        <v>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ht="27.75" customHeight="1" thickBot="1">
      <c r="A2" s="163" t="s">
        <v>24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3:18" ht="33" customHeight="1" thickBot="1">
      <c r="C3" s="379" t="str">
        <f>HYPERLINK('[1]реквизиты'!$A$2)</f>
        <v>Кубок России по САМБО среди мужчин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1"/>
    </row>
    <row r="4" spans="1:19" ht="15.75" customHeight="1" thickBot="1">
      <c r="A4" s="9"/>
      <c r="B4" s="9"/>
      <c r="C4" s="341" t="str">
        <f>HYPERLINK('[1]реквизиты'!$A$3)</f>
        <v>26-30 ноября 2012г.                                                         г.Кстово</v>
      </c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9"/>
    </row>
    <row r="5" spans="9:15" ht="20.25" customHeight="1" thickBot="1">
      <c r="I5" s="65"/>
      <c r="J5" s="382" t="str">
        <f>HYPERLINK('пр.взв.'!D4)</f>
        <v>в.к. 52 кг.</v>
      </c>
      <c r="K5" s="383"/>
      <c r="L5" s="384"/>
      <c r="M5" s="385"/>
      <c r="N5" s="383"/>
      <c r="O5" s="384"/>
    </row>
    <row r="6" spans="1:21" ht="18" customHeight="1" thickBot="1">
      <c r="A6" s="342" t="s">
        <v>0</v>
      </c>
      <c r="B6" s="342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41"/>
      <c r="S6" s="41"/>
      <c r="T6" s="109"/>
      <c r="U6" s="41" t="s">
        <v>1</v>
      </c>
    </row>
    <row r="7" spans="1:29" ht="12.75" customHeight="1" thickBot="1">
      <c r="A7" s="340">
        <v>1</v>
      </c>
      <c r="B7" s="338" t="str">
        <f>VLOOKUP(A7,'пр.взв.'!B7:C38,2,FALSE)</f>
        <v>Лазутин Паквел Алексеевич</v>
      </c>
      <c r="C7" s="338" t="str">
        <f>VLOOKUP(A7,'пр.взв.'!B7:F38,3,FALSE)</f>
        <v>05.03.94 кмс</v>
      </c>
      <c r="D7" s="338" t="str">
        <f>VLOOKUP(A7,'пр.взв.'!B7:E38,4,FALSE)</f>
        <v>ЦФО</v>
      </c>
      <c r="E7" s="92"/>
      <c r="F7" s="110"/>
      <c r="G7" s="110"/>
      <c r="H7" s="110"/>
      <c r="I7" s="111" t="s">
        <v>28</v>
      </c>
      <c r="J7" s="110"/>
      <c r="K7" s="110"/>
      <c r="L7" s="110"/>
      <c r="M7" s="93"/>
      <c r="N7" s="93"/>
      <c r="O7" s="93"/>
      <c r="P7" s="93"/>
      <c r="Q7" s="112"/>
      <c r="R7" s="338" t="str">
        <f>VLOOKUP(U7,'пр.взв.'!B7:E38,2,FALSE)</f>
        <v>Тотоев Ричард Рамазанович</v>
      </c>
      <c r="S7" s="338" t="str">
        <f>VLOOKUP(U7,'пр.взв.'!B7:E38,3,FALSE)</f>
        <v>18.05.88 мс</v>
      </c>
      <c r="T7" s="338" t="str">
        <f>VLOOKUP(U7,'пр.взв.'!B7:E38,4,FALSE)</f>
        <v>СКФО</v>
      </c>
      <c r="U7" s="367">
        <v>2</v>
      </c>
      <c r="Y7" s="4"/>
      <c r="Z7" s="4"/>
      <c r="AA7" s="4"/>
      <c r="AB7" s="4"/>
      <c r="AC7" s="4"/>
    </row>
    <row r="8" spans="1:29" ht="12.75" customHeight="1">
      <c r="A8" s="331"/>
      <c r="B8" s="339"/>
      <c r="C8" s="339"/>
      <c r="D8" s="339"/>
      <c r="E8" s="107">
        <v>9</v>
      </c>
      <c r="F8" s="93"/>
      <c r="G8" s="93"/>
      <c r="H8" s="426">
        <v>13</v>
      </c>
      <c r="I8" s="373" t="str">
        <f>VLOOKUP(H8,'пр.взв.'!B7:E38,2,FALSE)</f>
        <v>Клюкин Алексей Геннадьевич</v>
      </c>
      <c r="J8" s="374"/>
      <c r="K8" s="374"/>
      <c r="L8" s="374"/>
      <c r="M8" s="375"/>
      <c r="N8" s="93"/>
      <c r="O8" s="93"/>
      <c r="P8" s="93"/>
      <c r="Q8" s="107">
        <v>10</v>
      </c>
      <c r="R8" s="339"/>
      <c r="S8" s="339"/>
      <c r="T8" s="339"/>
      <c r="U8" s="368"/>
      <c r="Y8" s="4"/>
      <c r="Z8" s="4"/>
      <c r="AA8" s="4"/>
      <c r="AB8" s="4"/>
      <c r="AC8" s="4"/>
    </row>
    <row r="9" spans="1:29" ht="12.75" customHeight="1" thickBot="1">
      <c r="A9" s="331">
        <v>9</v>
      </c>
      <c r="B9" s="335" t="str">
        <f>VLOOKUP(A9,'пр.взв.'!B9:C40,2,FALSE)</f>
        <v>Шакиров Ринат Рафикович</v>
      </c>
      <c r="C9" s="335" t="str">
        <f>VLOOKUP(A9,'пр.взв.'!B7:F38,3,FALSE)</f>
        <v>17.08.93 кмс</v>
      </c>
      <c r="D9" s="335" t="str">
        <f>VLOOKUP(A9,'пр.взв.'!B7:G38,4,FALSE)</f>
        <v>ПФО</v>
      </c>
      <c r="E9" s="108" t="s">
        <v>126</v>
      </c>
      <c r="F9" s="114"/>
      <c r="G9" s="93"/>
      <c r="H9" s="110"/>
      <c r="I9" s="376"/>
      <c r="J9" s="377"/>
      <c r="K9" s="377"/>
      <c r="L9" s="377"/>
      <c r="M9" s="378"/>
      <c r="N9" s="93"/>
      <c r="O9" s="93"/>
      <c r="P9" s="94"/>
      <c r="Q9" s="108" t="s">
        <v>127</v>
      </c>
      <c r="R9" s="335" t="str">
        <f>VLOOKUP(U9,'пр.взв.'!B9:E40,2,FALSE)</f>
        <v>Юсупов Айдос Бисенкулович</v>
      </c>
      <c r="S9" s="335" t="str">
        <f>VLOOKUP(U9,'пр.взв.'!B9:E40,3,FALSE)</f>
        <v>25.01.83 мсмк</v>
      </c>
      <c r="T9" s="335" t="str">
        <f>VLOOKUP(U9,'пр.взв.'!B9:E40,4,FALSE)</f>
        <v>УФО</v>
      </c>
      <c r="U9" s="368">
        <v>10</v>
      </c>
      <c r="Y9" s="4"/>
      <c r="Z9" s="4"/>
      <c r="AA9" s="4"/>
      <c r="AB9" s="4"/>
      <c r="AC9" s="4"/>
    </row>
    <row r="10" spans="1:29" ht="12.75" customHeight="1" thickBot="1">
      <c r="A10" s="332"/>
      <c r="B10" s="336"/>
      <c r="C10" s="336"/>
      <c r="D10" s="336"/>
      <c r="E10" s="95"/>
      <c r="F10" s="115"/>
      <c r="G10" s="107">
        <v>13</v>
      </c>
      <c r="H10" s="110"/>
      <c r="I10" s="112"/>
      <c r="J10" s="112"/>
      <c r="K10" s="425" t="s">
        <v>127</v>
      </c>
      <c r="L10" s="112"/>
      <c r="M10" s="93"/>
      <c r="N10" s="93"/>
      <c r="O10" s="107">
        <v>10</v>
      </c>
      <c r="P10" s="96"/>
      <c r="Q10" s="112"/>
      <c r="R10" s="336"/>
      <c r="S10" s="336"/>
      <c r="T10" s="336"/>
      <c r="U10" s="369"/>
      <c r="Y10" s="4"/>
      <c r="Z10" s="4"/>
      <c r="AA10" s="4"/>
      <c r="AB10" s="4"/>
      <c r="AC10" s="4"/>
    </row>
    <row r="11" spans="1:29" ht="12.75" customHeight="1" thickBot="1">
      <c r="A11" s="340">
        <v>5</v>
      </c>
      <c r="B11" s="338" t="str">
        <f>VLOOKUP(A11,'пр.взв.'!B11:C42,2,FALSE)</f>
        <v>Савин Андрей Сергеевич</v>
      </c>
      <c r="C11" s="338" t="str">
        <f>VLOOKUP(A11,'пр.взв.'!B7:E38,3,FALSE)</f>
        <v>14.02.90 мс</v>
      </c>
      <c r="D11" s="338" t="str">
        <f>VLOOKUP(A11,'пр.взв.'!B7:E38,4,FALSE)</f>
        <v>ЦФО</v>
      </c>
      <c r="E11" s="92"/>
      <c r="F11" s="115"/>
      <c r="G11" s="108" t="s">
        <v>127</v>
      </c>
      <c r="H11" s="116"/>
      <c r="I11" s="110"/>
      <c r="J11" s="112"/>
      <c r="K11" s="112"/>
      <c r="L11" s="112"/>
      <c r="M11" s="93"/>
      <c r="N11" s="94"/>
      <c r="O11" s="108" t="s">
        <v>130</v>
      </c>
      <c r="P11" s="96"/>
      <c r="Q11" s="112"/>
      <c r="R11" s="338" t="str">
        <f>VLOOKUP(U11,'пр.взв.'!B11:E42,2,FALSE)</f>
        <v>Меликян Варужан Арташесович</v>
      </c>
      <c r="S11" s="338" t="str">
        <f>VLOOKUP(U11,'пр.взв.'!B11:E42,3,FALSE)</f>
        <v>31.10.93 кмс</v>
      </c>
      <c r="T11" s="338" t="str">
        <f>VLOOKUP(U11,'пр.взв.'!B11:E42,4,FALSE)</f>
        <v>МОС</v>
      </c>
      <c r="U11" s="370">
        <v>6</v>
      </c>
      <c r="Y11" s="4"/>
      <c r="Z11" s="4"/>
      <c r="AA11" s="4"/>
      <c r="AB11" s="4"/>
      <c r="AC11" s="4"/>
    </row>
    <row r="12" spans="1:29" ht="12.75" customHeight="1">
      <c r="A12" s="331"/>
      <c r="B12" s="339"/>
      <c r="C12" s="339"/>
      <c r="D12" s="339"/>
      <c r="E12" s="107">
        <v>13</v>
      </c>
      <c r="F12" s="117"/>
      <c r="G12" s="93"/>
      <c r="H12" s="118"/>
      <c r="I12" s="110"/>
      <c r="J12" s="410" t="s">
        <v>20</v>
      </c>
      <c r="K12" s="410"/>
      <c r="L12" s="410"/>
      <c r="M12" s="93"/>
      <c r="N12" s="96"/>
      <c r="O12" s="93"/>
      <c r="P12" s="97"/>
      <c r="Q12" s="107">
        <v>14</v>
      </c>
      <c r="R12" s="339"/>
      <c r="S12" s="339"/>
      <c r="T12" s="339"/>
      <c r="U12" s="368"/>
      <c r="Y12" s="4"/>
      <c r="Z12" s="4"/>
      <c r="AA12" s="4"/>
      <c r="AB12" s="4"/>
      <c r="AC12" s="4"/>
    </row>
    <row r="13" spans="1:29" ht="12.75" customHeight="1" thickBot="1">
      <c r="A13" s="331">
        <v>13</v>
      </c>
      <c r="B13" s="335" t="str">
        <f>VLOOKUP(A13,'пр.взв.'!B7:C38,2,FALSE)</f>
        <v>Клюкин Алексей Геннадьевич</v>
      </c>
      <c r="C13" s="335" t="str">
        <f>VLOOKUP(A13,'пр.взв.'!B7:E38,3,FALSE)</f>
        <v>21.03.90 мс</v>
      </c>
      <c r="D13" s="335" t="str">
        <f>VLOOKUP(A13,'пр.взв.'!B7:E38,4,FALSE)</f>
        <v>УФО</v>
      </c>
      <c r="E13" s="108" t="s">
        <v>127</v>
      </c>
      <c r="F13" s="93"/>
      <c r="G13" s="93"/>
      <c r="H13" s="118"/>
      <c r="I13" s="98"/>
      <c r="J13" s="99"/>
      <c r="K13" s="99"/>
      <c r="L13" s="110"/>
      <c r="M13" s="93"/>
      <c r="N13" s="96"/>
      <c r="O13" s="93"/>
      <c r="P13" s="93"/>
      <c r="Q13" s="108" t="s">
        <v>129</v>
      </c>
      <c r="R13" s="335" t="str">
        <f>VLOOKUP(U13,'пр.взв.'!B13:E44,2,FALSE)</f>
        <v>Багаутдинов Ильнур Ахатович</v>
      </c>
      <c r="S13" s="335" t="str">
        <f>VLOOKUP(U13,'пр.взв.'!B13:E44,3,FALSE)</f>
        <v>02.12.88 мс</v>
      </c>
      <c r="T13" s="335" t="str">
        <f>VLOOKUP(U13,'пр.взв.'!B13:E44,4,FALSE)</f>
        <v>ПФО</v>
      </c>
      <c r="U13" s="368">
        <v>14</v>
      </c>
      <c r="Y13" s="4"/>
      <c r="Z13" s="4"/>
      <c r="AA13" s="4"/>
      <c r="AB13" s="4"/>
      <c r="AC13" s="4"/>
    </row>
    <row r="14" spans="1:29" ht="12.75" customHeight="1" thickBot="1">
      <c r="A14" s="332"/>
      <c r="B14" s="336"/>
      <c r="C14" s="336"/>
      <c r="D14" s="336"/>
      <c r="E14" s="95"/>
      <c r="F14" s="372"/>
      <c r="G14" s="372"/>
      <c r="H14" s="118"/>
      <c r="I14" s="107">
        <v>13</v>
      </c>
      <c r="J14" s="110"/>
      <c r="K14" s="110"/>
      <c r="L14" s="110"/>
      <c r="M14" s="107">
        <v>10</v>
      </c>
      <c r="N14" s="98"/>
      <c r="O14" s="93"/>
      <c r="P14" s="93"/>
      <c r="Q14" s="112"/>
      <c r="R14" s="336"/>
      <c r="S14" s="336"/>
      <c r="T14" s="336"/>
      <c r="U14" s="371"/>
      <c r="Y14" s="4"/>
      <c r="Z14" s="4"/>
      <c r="AA14" s="4"/>
      <c r="AB14" s="4"/>
      <c r="AC14" s="4"/>
    </row>
    <row r="15" spans="1:29" ht="12.75" customHeight="1" thickBot="1">
      <c r="A15" s="340">
        <v>3</v>
      </c>
      <c r="B15" s="338" t="str">
        <f>VLOOKUP(A15,'пр.взв.'!B7:C38,2,FALSE)</f>
        <v>Федоров Александр Владимирович</v>
      </c>
      <c r="C15" s="338" t="str">
        <f>VLOOKUP(A15,'пр.взв.'!B7:E38,3,FALSE)</f>
        <v>08.09.94 кмс</v>
      </c>
      <c r="D15" s="338" t="str">
        <f>VLOOKUP(A15,'пр.взв.'!B7:E38,4,FALSE)</f>
        <v>ПФО</v>
      </c>
      <c r="E15" s="92"/>
      <c r="F15" s="93"/>
      <c r="G15" s="93"/>
      <c r="H15" s="118"/>
      <c r="I15" s="108" t="s">
        <v>127</v>
      </c>
      <c r="J15" s="110"/>
      <c r="K15" s="110"/>
      <c r="L15" s="110"/>
      <c r="M15" s="108" t="s">
        <v>126</v>
      </c>
      <c r="N15" s="96"/>
      <c r="O15" s="93"/>
      <c r="P15" s="93"/>
      <c r="Q15" s="112"/>
      <c r="R15" s="338" t="str">
        <f>VLOOKUP(U15,'пр.взв.'!B7:C38,2,FALSE)</f>
        <v>Енчинов Кудайберген Абрамович</v>
      </c>
      <c r="S15" s="338" t="str">
        <f>VLOOKUP(U15,'пр.взв.'!B7:E38,3,FALSE)</f>
        <v>28.01.91 мс</v>
      </c>
      <c r="T15" s="338" t="str">
        <f>VLOOKUP(U15,'пр.взв.'!B7:E38,4,FALSE)</f>
        <v>СФО</v>
      </c>
      <c r="U15" s="367">
        <v>4</v>
      </c>
      <c r="Y15" s="4"/>
      <c r="Z15" s="4"/>
      <c r="AA15" s="4"/>
      <c r="AB15" s="4"/>
      <c r="AC15" s="4"/>
    </row>
    <row r="16" spans="1:29" ht="12.75" customHeight="1">
      <c r="A16" s="331"/>
      <c r="B16" s="339"/>
      <c r="C16" s="339"/>
      <c r="D16" s="339"/>
      <c r="E16" s="107">
        <v>11</v>
      </c>
      <c r="F16" s="93"/>
      <c r="G16" s="93"/>
      <c r="H16" s="118"/>
      <c r="I16" s="110"/>
      <c r="J16" s="110"/>
      <c r="K16" s="110"/>
      <c r="L16" s="110"/>
      <c r="M16" s="93"/>
      <c r="N16" s="96"/>
      <c r="O16" s="93"/>
      <c r="P16" s="93"/>
      <c r="Q16" s="107">
        <v>4</v>
      </c>
      <c r="R16" s="339"/>
      <c r="S16" s="339"/>
      <c r="T16" s="339"/>
      <c r="U16" s="368"/>
      <c r="Y16" s="4"/>
      <c r="Z16" s="4"/>
      <c r="AA16" s="4"/>
      <c r="AB16" s="4"/>
      <c r="AC16" s="4"/>
    </row>
    <row r="17" spans="1:29" ht="12.75" customHeight="1" thickBot="1">
      <c r="A17" s="331">
        <v>11</v>
      </c>
      <c r="B17" s="335" t="str">
        <f>VLOOKUP(A17,'пр.взв.'!B17:C47,2,FALSE)</f>
        <v>Марфин Федор Сергеевич</v>
      </c>
      <c r="C17" s="335" t="str">
        <f>VLOOKUP(A17,'пр.взв.'!B7:E38,3,FALSE)</f>
        <v>22.09.88 кмс</v>
      </c>
      <c r="D17" s="335" t="str">
        <f>VLOOKUP(A17,'пр.взв.'!B7:F38,4,FALSE)</f>
        <v>МОС</v>
      </c>
      <c r="E17" s="108" t="s">
        <v>127</v>
      </c>
      <c r="F17" s="114"/>
      <c r="G17" s="93"/>
      <c r="H17" s="118"/>
      <c r="I17" s="110"/>
      <c r="J17" s="110"/>
      <c r="K17" s="110"/>
      <c r="L17" s="110"/>
      <c r="M17" s="93"/>
      <c r="N17" s="96"/>
      <c r="O17" s="93"/>
      <c r="P17" s="94"/>
      <c r="Q17" s="108" t="s">
        <v>126</v>
      </c>
      <c r="R17" s="335" t="str">
        <f>VLOOKUP(U17,'пр.взв.'!B17:E47,2,FALSE)</f>
        <v>Ильин Дмитрий Анатольевич</v>
      </c>
      <c r="S17" s="335" t="str">
        <f>VLOOKUP(U17,'пр.взв.'!B17:E47,3,FALSE)</f>
        <v>10.03.90 мс</v>
      </c>
      <c r="T17" s="335" t="str">
        <f>VLOOKUP(U17,'пр.взв.'!B17:E47,4,FALSE)</f>
        <v>МОС</v>
      </c>
      <c r="U17" s="368">
        <v>12</v>
      </c>
      <c r="Y17" s="4"/>
      <c r="Z17" s="4"/>
      <c r="AA17" s="4"/>
      <c r="AB17" s="4"/>
      <c r="AC17" s="4"/>
    </row>
    <row r="18" spans="1:21" ht="12.75" customHeight="1" thickBot="1">
      <c r="A18" s="332"/>
      <c r="B18" s="336"/>
      <c r="C18" s="336"/>
      <c r="D18" s="336"/>
      <c r="E18" s="95"/>
      <c r="F18" s="115"/>
      <c r="G18" s="107">
        <v>11</v>
      </c>
      <c r="H18" s="119"/>
      <c r="I18" s="111" t="s">
        <v>29</v>
      </c>
      <c r="J18" s="110"/>
      <c r="K18" s="110"/>
      <c r="L18" s="110"/>
      <c r="M18" s="93"/>
      <c r="N18" s="97"/>
      <c r="O18" s="107">
        <v>16</v>
      </c>
      <c r="P18" s="96"/>
      <c r="Q18" s="112"/>
      <c r="R18" s="336"/>
      <c r="S18" s="336"/>
      <c r="T18" s="336"/>
      <c r="U18" s="369"/>
    </row>
    <row r="19" spans="1:21" ht="12.75" customHeight="1" thickBot="1">
      <c r="A19" s="340">
        <v>7</v>
      </c>
      <c r="B19" s="338" t="str">
        <f>VLOOKUP(A19,'пр.взв.'!B19:C49,2,FALSE)</f>
        <v>Бобарыкин Игорь Игоревич</v>
      </c>
      <c r="C19" s="338" t="str">
        <f>VLOOKUP(A19,'пр.взв.'!B7:E38,3,FALSE)</f>
        <v>06.12.93 кмс</v>
      </c>
      <c r="D19" s="338" t="str">
        <f>VLOOKUP(A19,'пр.взв.'!B7:E38,4,FALSE)</f>
        <v>ПФО</v>
      </c>
      <c r="E19" s="92"/>
      <c r="F19" s="100"/>
      <c r="G19" s="108" t="s">
        <v>128</v>
      </c>
      <c r="H19" s="113"/>
      <c r="I19" s="112"/>
      <c r="J19" s="112"/>
      <c r="K19" s="112"/>
      <c r="L19" s="112"/>
      <c r="M19" s="112"/>
      <c r="N19" s="93"/>
      <c r="O19" s="108" t="s">
        <v>127</v>
      </c>
      <c r="P19" s="96"/>
      <c r="Q19" s="112"/>
      <c r="R19" s="338" t="str">
        <f>VLOOKUP(U19,'пр.взв.'!B19:E49,2,FALSE)</f>
        <v>Кубарьков Андрей Васильевич</v>
      </c>
      <c r="S19" s="338" t="str">
        <f>VLOOKUP(U19,'пр.взв.'!B19:E49,3,FALSE)</f>
        <v>25.08.93 кмс</v>
      </c>
      <c r="T19" s="338" t="str">
        <f>VLOOKUP(U19,'пр.взв.'!B19:E49,4,FALSE)</f>
        <v>ПФО</v>
      </c>
      <c r="U19" s="370">
        <v>8</v>
      </c>
    </row>
    <row r="20" spans="1:21" ht="12.75" customHeight="1">
      <c r="A20" s="331"/>
      <c r="B20" s="339"/>
      <c r="C20" s="339"/>
      <c r="D20" s="339"/>
      <c r="E20" s="107">
        <v>7</v>
      </c>
      <c r="F20" s="101"/>
      <c r="G20" s="95"/>
      <c r="H20" s="426">
        <v>10</v>
      </c>
      <c r="I20" s="418" t="str">
        <f>VLOOKUP(H20,'пр.взв.'!B7:H38,2,FALSE)</f>
        <v>Юсупов Айдос Бисенкулович</v>
      </c>
      <c r="J20" s="419"/>
      <c r="K20" s="419"/>
      <c r="L20" s="419"/>
      <c r="M20" s="420"/>
      <c r="N20" s="93"/>
      <c r="O20" s="93"/>
      <c r="P20" s="102"/>
      <c r="Q20" s="107">
        <v>16</v>
      </c>
      <c r="R20" s="339"/>
      <c r="S20" s="339"/>
      <c r="T20" s="339"/>
      <c r="U20" s="368"/>
    </row>
    <row r="21" spans="1:21" ht="12.75" customHeight="1" thickBot="1">
      <c r="A21" s="331">
        <v>15</v>
      </c>
      <c r="B21" s="335" t="str">
        <f>VLOOKUP(A21,'пр.взв.'!B21:C51,2,FALSE)</f>
        <v>Почаев Дмитрий Анатольевич</v>
      </c>
      <c r="C21" s="335" t="str">
        <f>VLOOKUP(A21,'пр.взв.'!B7:E38,3,FALSE)</f>
        <v>20.10.90 кмс</v>
      </c>
      <c r="D21" s="335" t="str">
        <f>VLOOKUP(A21,'пр.взв.'!B7:E38,4,FALSE)</f>
        <v>УФО</v>
      </c>
      <c r="E21" s="108" t="s">
        <v>128</v>
      </c>
      <c r="F21" s="95"/>
      <c r="G21" s="95"/>
      <c r="H21" s="120"/>
      <c r="I21" s="421"/>
      <c r="J21" s="422"/>
      <c r="K21" s="422"/>
      <c r="L21" s="422"/>
      <c r="M21" s="423"/>
      <c r="N21" s="93"/>
      <c r="O21" s="93"/>
      <c r="P21" s="93"/>
      <c r="Q21" s="108" t="s">
        <v>128</v>
      </c>
      <c r="R21" s="335" t="str">
        <f>VLOOKUP(U21,'пр.взв.'!B21:E51,2,FALSE)</f>
        <v>Асрян Артуш Мовсесович</v>
      </c>
      <c r="S21" s="335" t="str">
        <f>VLOOKUP(U21,'пр.взв.'!B21:E51,3,FALSE)</f>
        <v>23.05.88 мс</v>
      </c>
      <c r="T21" s="335" t="str">
        <f>VLOOKUP(U21,'пр.взв.'!B7:E38,4,FALSE)</f>
        <v>СЗФО</v>
      </c>
      <c r="U21" s="368">
        <v>16</v>
      </c>
    </row>
    <row r="22" spans="1:21" ht="12.75" customHeight="1" thickBot="1">
      <c r="A22" s="332"/>
      <c r="B22" s="336"/>
      <c r="C22" s="336"/>
      <c r="D22" s="336"/>
      <c r="E22" s="95"/>
      <c r="F22" s="92"/>
      <c r="G22" s="92"/>
      <c r="H22" s="112"/>
      <c r="I22" s="112"/>
      <c r="J22" s="112"/>
      <c r="K22" s="112"/>
      <c r="L22" s="112"/>
      <c r="M22" s="112"/>
      <c r="N22" s="112"/>
      <c r="O22" s="110"/>
      <c r="P22" s="110"/>
      <c r="Q22" s="112"/>
      <c r="R22" s="336"/>
      <c r="S22" s="336"/>
      <c r="T22" s="336"/>
      <c r="U22" s="369"/>
    </row>
    <row r="23" spans="1:21" ht="12.75" customHeight="1">
      <c r="A23" s="121"/>
      <c r="B23" s="121"/>
      <c r="C23" s="121"/>
      <c r="D23" s="122"/>
      <c r="E23" s="123"/>
      <c r="F23" s="123"/>
      <c r="G23" s="123"/>
      <c r="H23" s="411" t="s">
        <v>27</v>
      </c>
      <c r="I23" s="411"/>
      <c r="J23" s="411"/>
      <c r="K23" s="411"/>
      <c r="L23" s="411"/>
      <c r="M23" s="411"/>
      <c r="N23" s="411"/>
      <c r="O23" s="124"/>
      <c r="P23" s="124"/>
      <c r="Q23" s="112"/>
      <c r="R23" s="30"/>
      <c r="S23" s="30"/>
      <c r="T23" s="30"/>
      <c r="U23" s="109"/>
    </row>
    <row r="24" spans="1:22" ht="12" customHeight="1" thickBot="1">
      <c r="A24" s="109"/>
      <c r="B24" s="109"/>
      <c r="C24" s="109"/>
      <c r="D24" s="59" t="s">
        <v>2</v>
      </c>
      <c r="E24" s="109"/>
      <c r="F24" s="109"/>
      <c r="G24" s="109"/>
      <c r="H24" s="109"/>
      <c r="I24" s="109"/>
      <c r="J24" s="109"/>
      <c r="K24" s="122"/>
      <c r="L24" s="122"/>
      <c r="M24" s="122"/>
      <c r="N24" s="122"/>
      <c r="O24" s="59" t="s">
        <v>3</v>
      </c>
      <c r="P24" s="122"/>
      <c r="Q24" s="122"/>
      <c r="R24" s="122"/>
      <c r="S24" s="122"/>
      <c r="T24" s="122"/>
      <c r="U24" s="60"/>
      <c r="V24" s="4"/>
    </row>
    <row r="25" spans="1:22" s="105" customFormat="1" ht="12.75" customHeight="1">
      <c r="A25" s="125">
        <v>5</v>
      </c>
      <c r="B25" s="393" t="str">
        <f>VLOOKUP(A25,'пр.взв.'!B7:E38,2,FALSE)</f>
        <v>Савин Андрей Сергеевич</v>
      </c>
      <c r="C25" s="109"/>
      <c r="D25" s="109"/>
      <c r="E25" s="109"/>
      <c r="F25" s="109"/>
      <c r="G25" s="109"/>
      <c r="H25" s="109"/>
      <c r="I25" s="126">
        <v>2</v>
      </c>
      <c r="J25" s="387" t="str">
        <f>VLOOKUP(I25,'пр.взв.'!B5:D38,2,FALSE)</f>
        <v>Тотоев Ричард Рамазанович</v>
      </c>
      <c r="K25" s="397"/>
      <c r="L25" s="398"/>
      <c r="M25" s="122"/>
      <c r="N25" s="122"/>
      <c r="O25" s="122"/>
      <c r="P25" s="122"/>
      <c r="Q25" s="122"/>
      <c r="R25" s="122"/>
      <c r="S25" s="122"/>
      <c r="T25" s="122"/>
      <c r="U25" s="122"/>
      <c r="V25" s="106"/>
    </row>
    <row r="26" spans="1:22" s="105" customFormat="1" ht="12.75" customHeight="1">
      <c r="A26" s="125"/>
      <c r="B26" s="395"/>
      <c r="C26" s="152">
        <v>9</v>
      </c>
      <c r="D26" s="127"/>
      <c r="E26" s="128"/>
      <c r="F26" s="128"/>
      <c r="G26" s="128"/>
      <c r="H26" s="128"/>
      <c r="I26" s="129"/>
      <c r="J26" s="399"/>
      <c r="K26" s="400"/>
      <c r="L26" s="401"/>
      <c r="M26" s="93">
        <v>14</v>
      </c>
      <c r="N26" s="127"/>
      <c r="O26" s="127"/>
      <c r="P26" s="127"/>
      <c r="Q26" s="127"/>
      <c r="R26" s="61"/>
      <c r="S26" s="127"/>
      <c r="T26" s="127"/>
      <c r="U26" s="60"/>
      <c r="V26" s="106"/>
    </row>
    <row r="27" spans="1:22" s="105" customFormat="1" ht="12.75" customHeight="1">
      <c r="A27" s="122">
        <v>9</v>
      </c>
      <c r="B27" s="396" t="str">
        <f>VLOOKUP(A27,'пр.взв.'!B7:D38,2,FALSE)</f>
        <v>Шакиров Ринат Рафикович</v>
      </c>
      <c r="C27" s="137" t="s">
        <v>127</v>
      </c>
      <c r="D27" s="127"/>
      <c r="E27" s="130"/>
      <c r="F27" s="130"/>
      <c r="G27" s="130"/>
      <c r="H27" s="130"/>
      <c r="I27" s="131">
        <v>14</v>
      </c>
      <c r="J27" s="412" t="str">
        <f>VLOOKUP(I27,'пр.взв.'!B7:D38,2,FALSE)</f>
        <v>Багаутдинов Ильнур Ахатович</v>
      </c>
      <c r="K27" s="413"/>
      <c r="L27" s="414"/>
      <c r="M27" s="158" t="s">
        <v>128</v>
      </c>
      <c r="N27" s="111"/>
      <c r="O27" s="111"/>
      <c r="P27" s="111"/>
      <c r="Q27" s="111"/>
      <c r="R27" s="127"/>
      <c r="S27" s="127"/>
      <c r="T27" s="127"/>
      <c r="U27" s="122"/>
      <c r="V27" s="106"/>
    </row>
    <row r="28" spans="1:22" s="105" customFormat="1" ht="12.75" customHeight="1" thickBot="1">
      <c r="A28" s="122"/>
      <c r="B28" s="394"/>
      <c r="C28" s="132"/>
      <c r="D28" s="127"/>
      <c r="E28" s="111"/>
      <c r="F28" s="111"/>
      <c r="G28" s="130"/>
      <c r="H28" s="130"/>
      <c r="I28" s="131"/>
      <c r="J28" s="415"/>
      <c r="K28" s="416"/>
      <c r="L28" s="417"/>
      <c r="M28" s="132"/>
      <c r="N28" s="111"/>
      <c r="O28" s="111"/>
      <c r="P28" s="111"/>
      <c r="Q28" s="111"/>
      <c r="R28" s="127"/>
      <c r="S28" s="127"/>
      <c r="T28" s="127"/>
      <c r="U28" s="122"/>
      <c r="V28" s="106"/>
    </row>
    <row r="29" spans="1:22" s="105" customFormat="1" ht="12.75" customHeight="1">
      <c r="A29" s="122"/>
      <c r="B29" s="133"/>
      <c r="C29" s="132"/>
      <c r="D29" s="93">
        <v>3</v>
      </c>
      <c r="E29" s="111"/>
      <c r="F29" s="111"/>
      <c r="G29" s="130"/>
      <c r="H29" s="130"/>
      <c r="I29" s="131"/>
      <c r="J29" s="120"/>
      <c r="K29" s="133"/>
      <c r="L29" s="134"/>
      <c r="M29" s="132"/>
      <c r="N29" s="135"/>
      <c r="O29" s="155">
        <v>14</v>
      </c>
      <c r="P29" s="111"/>
      <c r="Q29" s="111"/>
      <c r="R29" s="127"/>
      <c r="S29" s="127"/>
      <c r="T29" s="127"/>
      <c r="U29" s="122"/>
      <c r="V29" s="106"/>
    </row>
    <row r="30" spans="1:22" s="105" customFormat="1" ht="12.75" customHeight="1" thickBot="1">
      <c r="A30" s="122"/>
      <c r="B30" s="136"/>
      <c r="C30" s="132"/>
      <c r="D30" s="137" t="s">
        <v>127</v>
      </c>
      <c r="E30" s="111"/>
      <c r="F30" s="109" t="s">
        <v>48</v>
      </c>
      <c r="G30" s="130"/>
      <c r="H30" s="130"/>
      <c r="I30" s="131"/>
      <c r="J30" s="120"/>
      <c r="K30" s="136"/>
      <c r="L30" s="134"/>
      <c r="M30" s="132"/>
      <c r="N30" s="111"/>
      <c r="O30" s="133" t="s">
        <v>127</v>
      </c>
      <c r="P30" s="138"/>
      <c r="Q30" s="111"/>
      <c r="R30" s="109" t="s">
        <v>48</v>
      </c>
      <c r="S30" s="127"/>
      <c r="T30" s="127"/>
      <c r="U30" s="122"/>
      <c r="V30" s="106"/>
    </row>
    <row r="31" spans="1:22" s="105" customFormat="1" ht="13.5" thickBot="1">
      <c r="A31" s="139">
        <v>3</v>
      </c>
      <c r="B31" s="393" t="str">
        <f>VLOOKUP(A31,'пр.взв.'!B7:D38,2,FALSE)</f>
        <v>Федоров Александр Владимирович</v>
      </c>
      <c r="C31" s="140"/>
      <c r="D31" s="141"/>
      <c r="E31" s="113"/>
      <c r="F31" s="111"/>
      <c r="G31" s="111"/>
      <c r="H31" s="111"/>
      <c r="I31" s="113">
        <v>8</v>
      </c>
      <c r="J31" s="387" t="str">
        <f>VLOOKUP(I31,'пр.взв.'!B7:D38,2,FALSE)</f>
        <v>Кубарьков Андрей Васильевич</v>
      </c>
      <c r="K31" s="397"/>
      <c r="L31" s="398"/>
      <c r="M31" s="140"/>
      <c r="N31" s="111"/>
      <c r="O31" s="111"/>
      <c r="P31" s="142"/>
      <c r="Q31" s="111"/>
      <c r="R31" s="127"/>
      <c r="S31" s="127"/>
      <c r="T31" s="127"/>
      <c r="U31" s="122"/>
      <c r="V31" s="106"/>
    </row>
    <row r="32" spans="1:22" s="105" customFormat="1" ht="13.5" customHeight="1">
      <c r="A32" s="139"/>
      <c r="B32" s="395"/>
      <c r="C32" s="153">
        <v>3</v>
      </c>
      <c r="D32" s="141"/>
      <c r="E32" s="155">
        <v>3</v>
      </c>
      <c r="F32" s="402" t="str">
        <f>VLOOKUP(E32,'пр.взв.'!B7:D38,2,FALSE)</f>
        <v>Федоров Александр Владимирович</v>
      </c>
      <c r="G32" s="403"/>
      <c r="H32" s="404"/>
      <c r="I32" s="143"/>
      <c r="J32" s="399"/>
      <c r="K32" s="400"/>
      <c r="L32" s="401"/>
      <c r="M32" s="153">
        <v>4</v>
      </c>
      <c r="N32" s="144"/>
      <c r="O32" s="144"/>
      <c r="P32" s="142"/>
      <c r="Q32" s="155">
        <v>11</v>
      </c>
      <c r="R32" s="408" t="str">
        <f>VLOOKUP(Q32,'пр.взв.'!B7:D38,2,FALSE)</f>
        <v>Марфин Федор Сергеевич</v>
      </c>
      <c r="S32" s="144"/>
      <c r="T32" s="144"/>
      <c r="U32" s="144"/>
      <c r="V32" s="106"/>
    </row>
    <row r="33" spans="1:22" s="105" customFormat="1" ht="13.5" customHeight="1" thickBot="1">
      <c r="A33" s="139">
        <v>7</v>
      </c>
      <c r="B33" s="396" t="str">
        <f>VLOOKUP(A33,'пр.взв.'!B7:E38,2,FALSE)</f>
        <v>Бобарыкин Игорь Игоревич</v>
      </c>
      <c r="C33" s="133" t="s">
        <v>126</v>
      </c>
      <c r="D33" s="141"/>
      <c r="E33" s="157" t="s">
        <v>128</v>
      </c>
      <c r="F33" s="405"/>
      <c r="G33" s="406"/>
      <c r="H33" s="407"/>
      <c r="I33" s="145">
        <v>4</v>
      </c>
      <c r="J33" s="412" t="str">
        <f>VLOOKUP(I33,'пр.взв.'!B7:D38,2,FALSE)</f>
        <v>Енчинов Кудайберген Абрамович</v>
      </c>
      <c r="K33" s="413"/>
      <c r="L33" s="414"/>
      <c r="M33" s="154" t="s">
        <v>128</v>
      </c>
      <c r="N33" s="144"/>
      <c r="O33" s="144"/>
      <c r="P33" s="142"/>
      <c r="Q33" s="133" t="s">
        <v>128</v>
      </c>
      <c r="R33" s="409"/>
      <c r="S33" s="144"/>
      <c r="T33" s="144"/>
      <c r="U33" s="144"/>
      <c r="V33" s="106"/>
    </row>
    <row r="34" spans="1:22" s="105" customFormat="1" ht="13.5" customHeight="1" thickBot="1">
      <c r="A34" s="139"/>
      <c r="B34" s="394"/>
      <c r="C34" s="127"/>
      <c r="D34" s="141"/>
      <c r="E34" s="111"/>
      <c r="F34" s="111"/>
      <c r="G34" s="111"/>
      <c r="H34" s="111"/>
      <c r="I34" s="143"/>
      <c r="J34" s="415"/>
      <c r="K34" s="416"/>
      <c r="L34" s="417"/>
      <c r="M34" s="111"/>
      <c r="N34" s="111"/>
      <c r="O34" s="111"/>
      <c r="P34" s="142"/>
      <c r="Q34" s="111"/>
      <c r="R34" s="127"/>
      <c r="S34" s="127"/>
      <c r="T34" s="127"/>
      <c r="U34" s="122"/>
      <c r="V34" s="106"/>
    </row>
    <row r="35" spans="1:22" s="105" customFormat="1" ht="12.75">
      <c r="A35" s="122"/>
      <c r="B35" s="127"/>
      <c r="C35" s="156">
        <v>16</v>
      </c>
      <c r="D35" s="393" t="str">
        <f>VLOOKUP(C35,'пр.взв.'!B7:D38,2,FALSE)</f>
        <v>Асрян Артуш Мовсесович</v>
      </c>
      <c r="E35" s="111"/>
      <c r="F35" s="111"/>
      <c r="G35" s="111"/>
      <c r="H35" s="111"/>
      <c r="I35" s="113"/>
      <c r="J35" s="130"/>
      <c r="K35" s="111"/>
      <c r="L35" s="111"/>
      <c r="M35" s="156">
        <v>11</v>
      </c>
      <c r="N35" s="387" t="str">
        <f>VLOOKUP(M35,'пр.взв.'!B7:D38,2,FALSE)</f>
        <v>Марфин Федор Сергеевич</v>
      </c>
      <c r="O35" s="388"/>
      <c r="P35" s="389"/>
      <c r="Q35" s="111"/>
      <c r="R35" s="127"/>
      <c r="S35" s="127"/>
      <c r="T35" s="127"/>
      <c r="U35" s="122"/>
      <c r="V35" s="106"/>
    </row>
    <row r="36" spans="1:22" s="105" customFormat="1" ht="13.5" thickBot="1">
      <c r="A36" s="109"/>
      <c r="B36" s="127"/>
      <c r="C36" s="127"/>
      <c r="D36" s="394"/>
      <c r="E36" s="111"/>
      <c r="F36" s="111"/>
      <c r="G36" s="111"/>
      <c r="H36" s="111"/>
      <c r="I36" s="111"/>
      <c r="J36" s="130"/>
      <c r="K36" s="111"/>
      <c r="L36" s="111"/>
      <c r="M36" s="111"/>
      <c r="N36" s="390"/>
      <c r="O36" s="391"/>
      <c r="P36" s="392"/>
      <c r="Q36" s="111"/>
      <c r="R36" s="127"/>
      <c r="S36" s="127"/>
      <c r="T36" s="127"/>
      <c r="U36" s="122"/>
      <c r="V36" s="106"/>
    </row>
    <row r="37" spans="1:22" ht="12.75">
      <c r="A37" s="146"/>
      <c r="B37" s="147"/>
      <c r="C37" s="147"/>
      <c r="D37" s="148"/>
      <c r="E37" s="149"/>
      <c r="F37" s="149"/>
      <c r="G37" s="149"/>
      <c r="H37" s="150"/>
      <c r="I37" s="150"/>
      <c r="J37" s="150"/>
      <c r="K37" s="149"/>
      <c r="L37" s="149"/>
      <c r="M37" s="149"/>
      <c r="N37" s="149"/>
      <c r="O37" s="149"/>
      <c r="P37" s="149"/>
      <c r="Q37" s="149"/>
      <c r="R37" s="147"/>
      <c r="S37" s="147"/>
      <c r="T37" s="147"/>
      <c r="U37" s="147"/>
      <c r="V37" s="62"/>
    </row>
    <row r="38" spans="1:22" ht="15.75">
      <c r="A38" s="386" t="str">
        <f>HYPERLINK('[1]реквизиты'!$A$6)</f>
        <v>Гл. судья, судья МК</v>
      </c>
      <c r="B38" s="386"/>
      <c r="C38" s="386"/>
      <c r="D38" s="109"/>
      <c r="E38" s="68"/>
      <c r="F38" s="69"/>
      <c r="G38" s="109"/>
      <c r="H38" s="109"/>
      <c r="I38" s="109"/>
      <c r="J38" s="70" t="str">
        <f>'[1]реквизиты'!$G$7</f>
        <v>О.Р. Перминов</v>
      </c>
      <c r="K38" s="109"/>
      <c r="L38" s="109"/>
      <c r="M38" s="109"/>
      <c r="N38" s="123"/>
      <c r="O38" s="151" t="str">
        <f>'[1]реквизиты'!$G$8</f>
        <v>/г. Н.Тагил/</v>
      </c>
      <c r="P38" s="123"/>
      <c r="Q38" s="123"/>
      <c r="R38" s="122"/>
      <c r="S38" s="122"/>
      <c r="T38" s="122"/>
      <c r="U38" s="122"/>
      <c r="V38" s="4"/>
    </row>
    <row r="39" spans="1:21" ht="12.75">
      <c r="A39" s="30"/>
      <c r="B39" s="30"/>
      <c r="C39" s="30"/>
      <c r="D39" s="122"/>
      <c r="E39" s="123"/>
      <c r="F39" s="123"/>
      <c r="G39" s="123"/>
      <c r="H39" s="123"/>
      <c r="I39" s="123"/>
      <c r="J39" s="112"/>
      <c r="K39" s="112"/>
      <c r="L39" s="112"/>
      <c r="M39" s="112"/>
      <c r="N39" s="112"/>
      <c r="O39" s="112"/>
      <c r="P39" s="112"/>
      <c r="Q39" s="112"/>
      <c r="R39" s="109"/>
      <c r="S39" s="109"/>
      <c r="T39" s="109"/>
      <c r="U39" s="109"/>
    </row>
    <row r="40" spans="1:21" ht="15.75">
      <c r="A40" s="75" t="str">
        <f>HYPERLINK('[1]реквизиты'!$A$8)</f>
        <v>Гл. секретарь, судья МК</v>
      </c>
      <c r="B40" s="76"/>
      <c r="C40" s="77"/>
      <c r="D40" s="122"/>
      <c r="E40" s="122"/>
      <c r="F40" s="122"/>
      <c r="G40" s="122"/>
      <c r="H40" s="122"/>
      <c r="I40" s="122"/>
      <c r="J40" s="70" t="str">
        <f>HYPERLINK('[1]реквизиты'!$G$9)</f>
        <v>Н.Ю. Глушкова</v>
      </c>
      <c r="K40" s="123"/>
      <c r="L40" s="123"/>
      <c r="M40" s="123"/>
      <c r="N40" s="109"/>
      <c r="O40" s="151" t="str">
        <f>'[1]реквизиты'!$G$10</f>
        <v>/г. Рязань/</v>
      </c>
      <c r="P40" s="112"/>
      <c r="Q40" s="109"/>
      <c r="R40" s="109"/>
      <c r="S40" s="109"/>
      <c r="T40" s="109"/>
      <c r="U40" s="109"/>
    </row>
    <row r="41" spans="4:20" ht="15">
      <c r="D41" s="69"/>
      <c r="E41" s="69"/>
      <c r="F41" s="69"/>
      <c r="G41" s="71"/>
      <c r="H41" s="71"/>
      <c r="I41" s="4"/>
      <c r="J41" s="4"/>
      <c r="K41" s="4"/>
      <c r="L41" s="4"/>
      <c r="M41" s="63"/>
      <c r="N41" s="63"/>
      <c r="O41" s="63"/>
      <c r="P41" s="63"/>
      <c r="Q41" s="4"/>
      <c r="R41" s="5"/>
      <c r="S41" s="64"/>
      <c r="T41" s="64"/>
    </row>
    <row r="42" spans="4:20" ht="15">
      <c r="D42" s="68"/>
      <c r="E42" s="68"/>
      <c r="F42" s="69"/>
      <c r="G42" s="71"/>
      <c r="H42" s="71"/>
      <c r="I42" s="4"/>
      <c r="J42" s="4"/>
      <c r="K42" s="4"/>
      <c r="L42" s="4"/>
      <c r="M42" s="63"/>
      <c r="N42" s="63"/>
      <c r="O42" s="63"/>
      <c r="P42" s="63"/>
      <c r="Q42" s="71"/>
      <c r="R42" s="5"/>
      <c r="S42" s="64"/>
      <c r="T42" s="64"/>
    </row>
    <row r="43" spans="10:20" ht="12.75">
      <c r="J43" s="4"/>
      <c r="K43" s="4"/>
      <c r="L43" s="4"/>
      <c r="M43" s="4"/>
      <c r="N43" s="4"/>
      <c r="O43" s="4"/>
      <c r="P43" s="4"/>
      <c r="Q43" s="4"/>
      <c r="S43" s="64"/>
      <c r="T43" s="64"/>
    </row>
    <row r="44" spans="2:18" ht="15">
      <c r="B44" s="51">
        <f>HYPERLINK('[1]реквизиты'!$A$22)</f>
      </c>
      <c r="C44" s="50"/>
      <c r="D44" s="68"/>
      <c r="E44" s="68"/>
      <c r="F44" s="68"/>
      <c r="G44" s="5"/>
      <c r="H44" s="5"/>
      <c r="M44" s="53">
        <f>HYPERLINK('[1]реквизиты'!$G$23)</f>
      </c>
      <c r="O44" s="64"/>
      <c r="P44" s="64"/>
      <c r="R44" s="5"/>
    </row>
    <row r="45" spans="5:17" ht="12.75"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2012-11-27T11:59:40Z</cp:lastPrinted>
  <dcterms:created xsi:type="dcterms:W3CDTF">1996-10-08T23:32:33Z</dcterms:created>
  <dcterms:modified xsi:type="dcterms:W3CDTF">2012-11-27T12:21:31Z</dcterms:modified>
  <cp:category/>
  <cp:version/>
  <cp:contentType/>
  <cp:contentStatus/>
</cp:coreProperties>
</file>