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<sst xmlns="http://schemas.openxmlformats.org/spreadsheetml/2006/main" count="192" uniqueCount="78">
  <si>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</si>
  <si>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</si>
  <si>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</si>
  <si>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</si>
  <si>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</si>
  <si>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</si>
  <si>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</si>
  <si>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</si>
  <si>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</si>
  <si>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</si>
  <si>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</si>
  <si>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</si>
  <si>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</si>
  <si>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</si>
  <si>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</si>
  <si>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</si>
  <si>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</si>
  <si>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</si>
  <si>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</si>
  <si>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</si>
  <si>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</si>
  <si>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</si>
  <si>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</si>
  <si>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</si>
  <si>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</si>
  <si>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</si>
  <si>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</si>
  <si>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</si>
  <si>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</si>
  <si>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</si>
  <si>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</si>
  <si>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</si>
  <si>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</si>
  <si>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</si>
  <si>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</si>
  <si>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</si>
  <si>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</si>
  <si>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</si>
  <si>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</si>
  <si>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</si>
  <si>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</si>
  <si>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</si>
  <si>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</si>
  <si>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</si>
  <si>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</si>
  <si>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</si>
  <si>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</si>
  <si>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</si>
  <si>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Тренер победителя:</t>
  </si>
  <si>
    <t>БАЯЛИЕВ МовладиХусеевич</t>
  </si>
  <si>
    <t>06.04.84 мс</t>
  </si>
  <si>
    <t>СКФО</t>
  </si>
  <si>
    <t>Чеченская респ</t>
  </si>
  <si>
    <t>Аюбов И</t>
  </si>
  <si>
    <t>ОГАНИСЯН Давид Гагикович</t>
  </si>
  <si>
    <t>11.05.94 мс</t>
  </si>
  <si>
    <t>ЮФО</t>
  </si>
  <si>
    <t>Армавир, Краснодарский  Д</t>
  </si>
  <si>
    <t>Погосян ВГ</t>
  </si>
  <si>
    <t>ОРЛОВ Иван Николаевич</t>
  </si>
  <si>
    <t>07.05.85 мс</t>
  </si>
  <si>
    <t>ПФО</t>
  </si>
  <si>
    <t xml:space="preserve">Пермь </t>
  </si>
  <si>
    <t>Забалуев АИ</t>
  </si>
  <si>
    <t>ХАМЗАТХАНОВ Хамид Тагирович</t>
  </si>
  <si>
    <t>09.09.89 мс</t>
  </si>
  <si>
    <t>Адыгея МО</t>
  </si>
  <si>
    <t>Хапай А Тугуз А</t>
  </si>
  <si>
    <t xml:space="preserve">ХАЙБУЛАЕВ Али </t>
  </si>
  <si>
    <t>08.04.79 мс</t>
  </si>
  <si>
    <t>Краснодар ФК</t>
  </si>
  <si>
    <t>Хайбулаев ГА</t>
  </si>
  <si>
    <t>ЛЕПЕХА Алексей Александрович</t>
  </si>
  <si>
    <t>18.02.1994, кмс</t>
  </si>
  <si>
    <t>Новочеркасск МО</t>
  </si>
  <si>
    <t>Григорян ИХ Липчанский МЮ</t>
  </si>
  <si>
    <t>в.к. 90    кг</t>
  </si>
  <si>
    <t>III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</si>
</sst>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49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5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41" xfId="42" applyFont="1" applyFill="1" applyBorder="1" applyAlignment="1" applyProtection="1">
      <alignment horizontal="center" vertical="center" wrapText="1"/>
      <protection/>
    </xf>
    <xf numFmtId="0" fontId="0" fillId="24" borderId="42" xfId="0" applyFill="1" applyBorder="1" applyAlignment="1">
      <alignment/>
    </xf>
    <xf numFmtId="0" fontId="0" fillId="24" borderId="43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29" fillId="0" borderId="45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49" fontId="0" fillId="0" borderId="46" xfId="42" applyNumberFormat="1" applyFont="1" applyBorder="1" applyAlignment="1" applyProtection="1">
      <alignment horizontal="center" vertical="center" wrapText="1"/>
      <protection/>
    </xf>
    <xf numFmtId="0" fontId="4" fillId="0" borderId="46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49" fontId="4" fillId="0" borderId="46" xfId="0" applyNumberFormat="1" applyFont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4" fillId="0" borderId="47" xfId="42" applyFont="1" applyFill="1" applyBorder="1" applyAlignment="1" applyProtection="1">
      <alignment horizontal="left" vertical="center" wrapText="1"/>
      <protection/>
    </xf>
    <xf numFmtId="0" fontId="4" fillId="0" borderId="48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4" fillId="0" borderId="46" xfId="0" applyNumberFormat="1" applyFont="1" applyBorder="1" applyAlignment="1">
      <alignment horizontal="center" vertical="center" wrapText="1"/>
    </xf>
    <xf numFmtId="0" fontId="32" fillId="0" borderId="4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0" fillId="0" borderId="47" xfId="42" applyFont="1" applyBorder="1" applyAlignment="1">
      <alignment horizontal="center" vertical="center" wrapText="1"/>
    </xf>
    <xf numFmtId="0" fontId="0" fillId="0" borderId="48" xfId="42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0" fillId="0" borderId="46" xfId="42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42" applyFont="1" applyBorder="1" applyAlignment="1">
      <alignment horizontal="center" vertical="center" wrapText="1"/>
    </xf>
    <xf numFmtId="0" fontId="0" fillId="0" borderId="38" xfId="42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0" fillId="0" borderId="38" xfId="42" applyFont="1" applyBorder="1" applyAlignment="1">
      <alignment horizontal="left" vertical="center" wrapText="1"/>
    </xf>
    <xf numFmtId="0" fontId="0" fillId="0" borderId="48" xfId="42" applyFont="1" applyBorder="1" applyAlignment="1">
      <alignment horizontal="left" vertical="center" wrapText="1"/>
    </xf>
    <xf numFmtId="0" fontId="0" fillId="0" borderId="47" xfId="42" applyFont="1" applyBorder="1" applyAlignment="1">
      <alignment horizontal="left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49" fontId="44" fillId="0" borderId="51" xfId="0" applyNumberFormat="1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49" fontId="44" fillId="0" borderId="38" xfId="0" applyNumberFormat="1" applyFont="1" applyBorder="1" applyAlignment="1">
      <alignment horizontal="center" vertical="center" wrapText="1"/>
    </xf>
    <xf numFmtId="49" fontId="44" fillId="0" borderId="39" xfId="0" applyNumberFormat="1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center" vertical="center" wrapText="1"/>
    </xf>
    <xf numFmtId="49" fontId="41" fillId="0" borderId="47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42" fillId="0" borderId="48" xfId="0" applyNumberFormat="1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49" xfId="42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" fillId="0" borderId="59" xfId="42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left" vertical="center" wrapText="1"/>
    </xf>
    <xf numFmtId="0" fontId="4" fillId="0" borderId="59" xfId="42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8" xfId="42" applyFont="1" applyBorder="1" applyAlignment="1" applyProtection="1">
      <alignment horizontal="left" vertical="center" wrapText="1"/>
      <protection/>
    </xf>
    <xf numFmtId="0" fontId="4" fillId="0" borderId="28" xfId="42" applyFont="1" applyBorder="1" applyAlignment="1" applyProtection="1">
      <alignment horizontal="center" vertical="center" wrapText="1"/>
      <protection/>
    </xf>
    <xf numFmtId="0" fontId="3" fillId="0" borderId="60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61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8" fillId="26" borderId="60" xfId="0" applyFont="1" applyFill="1" applyBorder="1" applyAlignment="1">
      <alignment horizontal="center" vertical="center"/>
    </xf>
    <xf numFmtId="0" fontId="38" fillId="26" borderId="64" xfId="0" applyFont="1" applyFill="1" applyBorder="1" applyAlignment="1">
      <alignment horizontal="center" vertical="center"/>
    </xf>
    <xf numFmtId="0" fontId="38" fillId="26" borderId="45" xfId="0" applyFont="1" applyFill="1" applyBorder="1" applyAlignment="1">
      <alignment horizontal="center" vertical="center"/>
    </xf>
    <xf numFmtId="0" fontId="39" fillId="0" borderId="32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25" borderId="60" xfId="0" applyFont="1" applyFill="1" applyBorder="1" applyAlignment="1">
      <alignment horizontal="center" vertical="center"/>
    </xf>
    <xf numFmtId="0" fontId="38" fillId="25" borderId="64" xfId="0" applyFont="1" applyFill="1" applyBorder="1" applyAlignment="1">
      <alignment horizontal="center" vertical="center"/>
    </xf>
    <xf numFmtId="0" fontId="38" fillId="25" borderId="45" xfId="0" applyFont="1" applyFill="1" applyBorder="1" applyAlignment="1">
      <alignment horizontal="center" vertical="center"/>
    </xf>
    <xf numFmtId="0" fontId="38" fillId="17" borderId="60" xfId="0" applyFont="1" applyFill="1" applyBorder="1" applyAlignment="1">
      <alignment horizontal="center" vertical="center"/>
    </xf>
    <xf numFmtId="0" fontId="38" fillId="17" borderId="64" xfId="0" applyFont="1" applyFill="1" applyBorder="1" applyAlignment="1">
      <alignment horizontal="center" vertical="center"/>
    </xf>
    <xf numFmtId="0" fontId="38" fillId="17" borderId="45" xfId="0" applyFont="1" applyFill="1" applyBorder="1" applyAlignment="1">
      <alignment horizontal="center" vertical="center"/>
    </xf>
    <xf numFmtId="0" fontId="29" fillId="24" borderId="42" xfId="42" applyFont="1" applyFill="1" applyBorder="1" applyAlignment="1" applyProtection="1">
      <alignment horizontal="center" vertical="center" wrapText="1"/>
      <protection/>
    </xf>
    <xf numFmtId="0" fontId="29" fillId="24" borderId="43" xfId="42" applyFont="1" applyFill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41" xfId="42" applyFont="1" applyFill="1" applyBorder="1" applyAlignment="1">
      <alignment horizontal="center" vertical="center"/>
    </xf>
    <xf numFmtId="0" fontId="37" fillId="25" borderId="42" xfId="42" applyFont="1" applyFill="1" applyBorder="1" applyAlignment="1">
      <alignment horizontal="center" vertical="center"/>
    </xf>
    <xf numFmtId="0" fontId="37" fillId="25" borderId="43" xfId="42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34" fillId="0" borderId="76" xfId="0" applyNumberFormat="1" applyFont="1" applyBorder="1" applyAlignment="1">
      <alignment horizontal="center" vertical="center" wrapText="1"/>
    </xf>
    <xf numFmtId="0" fontId="34" fillId="0" borderId="77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60" xfId="42" applyFont="1" applyBorder="1" applyAlignment="1" applyProtection="1">
      <alignment horizontal="center" vertical="center" wrapText="1"/>
      <protection/>
    </xf>
    <xf numFmtId="0" fontId="4" fillId="0" borderId="61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8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1" xfId="42" applyFont="1" applyBorder="1" applyAlignment="1">
      <alignment horizontal="center" vertical="center"/>
    </xf>
    <xf numFmtId="0" fontId="1" fillId="0" borderId="42" xfId="42" applyFont="1" applyBorder="1" applyAlignment="1">
      <alignment horizontal="center" vertical="center"/>
    </xf>
    <xf numFmtId="0" fontId="1" fillId="0" borderId="43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6" fillId="0" borderId="28" xfId="42" applyFont="1" applyBorder="1" applyAlignment="1" applyProtection="1">
      <alignment horizontal="left" vertical="center" wrapText="1"/>
      <protection/>
    </xf>
    <xf numFmtId="0" fontId="46" fillId="0" borderId="28" xfId="42" applyFont="1" applyBorder="1" applyAlignment="1" applyProtection="1">
      <alignment horizontal="center" vertical="center" wrapText="1"/>
      <protection/>
    </xf>
    <xf numFmtId="0" fontId="46" fillId="0" borderId="63" xfId="0" applyFont="1" applyBorder="1" applyAlignment="1">
      <alignment horizontal="left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79" xfId="42" applyFont="1" applyBorder="1" applyAlignment="1" applyProtection="1">
      <alignment horizontal="center" vertical="center" wrapText="1"/>
      <protection/>
    </xf>
    <xf numFmtId="0" fontId="46" fillId="0" borderId="80" xfId="42" applyFont="1" applyBorder="1" applyAlignment="1" applyProtection="1">
      <alignment horizontal="center" vertical="center" wrapText="1"/>
      <protection/>
    </xf>
    <xf numFmtId="0" fontId="46" fillId="0" borderId="45" xfId="42" applyFont="1" applyBorder="1" applyAlignment="1" applyProtection="1">
      <alignment horizontal="center" vertical="center" wrapText="1"/>
      <protection/>
    </xf>
    <xf numFmtId="0" fontId="46" fillId="0" borderId="49" xfId="42" applyFont="1" applyBorder="1" applyAlignment="1" applyProtection="1">
      <alignment horizontal="center" vertical="center" wrapText="1"/>
      <protection/>
    </xf>
    <xf numFmtId="0" fontId="46" fillId="0" borderId="13" xfId="42" applyFont="1" applyBorder="1" applyAlignment="1" applyProtection="1">
      <alignment horizontal="center" vertical="center" wrapText="1"/>
      <protection/>
    </xf>
    <xf numFmtId="0" fontId="46" fillId="0" borderId="60" xfId="42" applyFont="1" applyBorder="1" applyAlignment="1" applyProtection="1">
      <alignment horizontal="left" vertical="center" wrapText="1"/>
      <protection/>
    </xf>
    <xf numFmtId="0" fontId="46" fillId="0" borderId="61" xfId="42" applyFont="1" applyBorder="1" applyAlignment="1" applyProtection="1">
      <alignment horizontal="left" vertical="center" wrapText="1"/>
      <protection/>
    </xf>
    <xf numFmtId="0" fontId="46" fillId="0" borderId="45" xfId="42" applyFont="1" applyBorder="1" applyAlignment="1" applyProtection="1">
      <alignment horizontal="left" vertical="center" wrapText="1"/>
      <protection/>
    </xf>
    <xf numFmtId="0" fontId="46" fillId="0" borderId="49" xfId="42" applyFont="1" applyBorder="1" applyAlignment="1" applyProtection="1">
      <alignment horizontal="left" vertical="center" wrapText="1"/>
      <protection/>
    </xf>
    <xf numFmtId="0" fontId="0" fillId="0" borderId="46" xfId="42" applyNumberFormat="1" applyFont="1" applyBorder="1" applyAlignment="1" applyProtection="1">
      <alignment horizontal="center" vertical="center" wrapText="1"/>
      <protection/>
    </xf>
    <xf numFmtId="0" fontId="46" fillId="0" borderId="24" xfId="0" applyNumberFormat="1" applyFont="1" applyBorder="1" applyAlignment="1">
      <alignment horizontal="center" vertical="center" wrapText="1"/>
    </xf>
    <xf numFmtId="0" fontId="46" fillId="0" borderId="48" xfId="0" applyNumberFormat="1" applyFont="1" applyBorder="1" applyAlignment="1">
      <alignment horizontal="center" vertical="center" wrapText="1"/>
    </xf>
    <xf numFmtId="0" fontId="46" fillId="0" borderId="4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47" fillId="0" borderId="0" xfId="42" applyFont="1" applyBorder="1" applyAlignment="1" applyProtection="1">
      <alignment horizontal="center" vertical="center" wrapText="1"/>
      <protection/>
    </xf>
    <xf numFmtId="0" fontId="0" fillId="24" borderId="60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4" borderId="6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65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" fillId="0" borderId="0" xfId="0" applyFont="1" applyAlignment="1">
      <alignment/>
    </xf>
    <xf numFmtId="0" fontId="46" fillId="0" borderId="31" xfId="42" applyFont="1" applyBorder="1" applyAlignment="1" applyProtection="1">
      <alignment horizontal="center" vertical="center" wrapText="1"/>
      <protection/>
    </xf>
    <xf numFmtId="0" fontId="46" fillId="0" borderId="1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 Всероссийский турнир по самбо на призы 5-ти кратного чемпиона мира , ЗМС СССР Гусейна Хайбулаева</v>
          </cell>
        </row>
        <row r="3">
          <cell r="A3" t="str">
            <v>7-9 июня 2013 год   г.Краснодар</v>
          </cell>
        </row>
        <row r="7">
          <cell r="G7" t="str">
            <v>Адамян А.В.</v>
          </cell>
        </row>
        <row r="8">
          <cell r="A8" t="str">
            <v>Гл. секретарь, судья РК</v>
          </cell>
          <cell r="G8" t="str">
            <v>/Крымск/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1">
      <selection activeCell="A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31" t="s">
        <v>24</v>
      </c>
      <c r="B2" s="132"/>
      <c r="C2" s="132"/>
      <c r="D2" s="132"/>
      <c r="E2" s="132"/>
      <c r="F2" s="132"/>
      <c r="G2" s="132"/>
      <c r="H2" s="132"/>
    </row>
    <row r="3" spans="1:8" ht="31.5" customHeight="1" thickBot="1">
      <c r="A3" s="133" t="str">
        <f>'пр.хода'!C3</f>
        <v>XII  Всероссийский турнир по самбо на призы 5-ти кратного чемпиона мира , ЗМС СССР Гусейна Хайбулаева</v>
      </c>
      <c r="B3" s="134"/>
      <c r="C3" s="134"/>
      <c r="D3" s="134"/>
      <c r="E3" s="134"/>
      <c r="F3" s="134"/>
      <c r="G3" s="134"/>
      <c r="H3" s="135"/>
    </row>
    <row r="4" spans="1:8" ht="21.75" customHeight="1">
      <c r="A4" s="113" t="str">
        <f>'пр.хода'!C4</f>
        <v>7-9 июня 2013 год   г.Краснодар</v>
      </c>
      <c r="B4" s="113"/>
      <c r="C4" s="113"/>
      <c r="D4" s="113"/>
      <c r="E4" s="113"/>
      <c r="F4" s="113"/>
      <c r="G4" s="113"/>
      <c r="H4" s="113"/>
    </row>
    <row r="5" spans="4:6" ht="20.25" customHeight="1" thickBot="1">
      <c r="D5" s="114" t="str">
        <f>HYPERLINK('пр.взв.'!D4)</f>
        <v>в.к. 90    кг</v>
      </c>
      <c r="E5" s="114"/>
      <c r="F5" s="114"/>
    </row>
    <row r="6" spans="1:8" ht="12.75" customHeight="1">
      <c r="A6" s="115" t="s">
        <v>11</v>
      </c>
      <c r="B6" s="117" t="s">
        <v>5</v>
      </c>
      <c r="C6" s="119" t="s">
        <v>6</v>
      </c>
      <c r="D6" s="121" t="s">
        <v>7</v>
      </c>
      <c r="E6" s="123" t="s">
        <v>8</v>
      </c>
      <c r="F6" s="121"/>
      <c r="G6" s="127" t="s">
        <v>10</v>
      </c>
      <c r="H6" s="136" t="s">
        <v>9</v>
      </c>
    </row>
    <row r="7" spans="1:8" ht="13.5" thickBot="1">
      <c r="A7" s="116"/>
      <c r="B7" s="118"/>
      <c r="C7" s="120"/>
      <c r="D7" s="122"/>
      <c r="E7" s="124"/>
      <c r="F7" s="122"/>
      <c r="G7" s="128"/>
      <c r="H7" s="137"/>
    </row>
    <row r="8" spans="1:8" ht="12.75" customHeight="1">
      <c r="A8" s="109">
        <v>1</v>
      </c>
      <c r="B8" s="110">
        <f>'пр.хода'!H9</f>
        <v>1</v>
      </c>
      <c r="C8" s="111" t="str">
        <f>VLOOKUP(B8,'пр.взв.'!B7:H18,2,FALSE)</f>
        <v>БАЯЛИЕВ МовладиХусеевич</v>
      </c>
      <c r="D8" s="112" t="str">
        <f>VLOOKUP(B8,'пр.взв.'!B7:H18,3,FALSE)</f>
        <v>06.04.84 мс</v>
      </c>
      <c r="E8" s="102" t="str">
        <f>VLOOKUP(B8,'пр.взв.'!B7:H18,4,FALSE)</f>
        <v>СКФО</v>
      </c>
      <c r="F8" s="129" t="str">
        <f>VLOOKUP(B8,'пр.взв.'!B7:H18,5,FALSE)</f>
        <v>Чеченская респ</v>
      </c>
      <c r="G8" s="327">
        <f>VLOOKUP(B8,'пр.взв.'!B7:H18,6,FALSE)</f>
        <v>0</v>
      </c>
      <c r="H8" s="138" t="str">
        <f>VLOOKUP(B8,'пр.взв.'!B7:H18,7,FALSE)</f>
        <v>Аюбов И</v>
      </c>
    </row>
    <row r="9" spans="1:8" ht="12.75">
      <c r="A9" s="108"/>
      <c r="B9" s="106"/>
      <c r="C9" s="104"/>
      <c r="D9" s="105"/>
      <c r="E9" s="101"/>
      <c r="F9" s="107"/>
      <c r="G9" s="328"/>
      <c r="H9" s="126"/>
    </row>
    <row r="10" spans="1:8" ht="12.75" customHeight="1">
      <c r="A10" s="108">
        <v>2</v>
      </c>
      <c r="B10" s="106">
        <f>'пр.хода'!H14</f>
        <v>2</v>
      </c>
      <c r="C10" s="103" t="str">
        <f>VLOOKUP(B10,'пр.взв.'!B7:H18,2,FALSE)</f>
        <v>ОГАНИСЯН Давид Гагикович</v>
      </c>
      <c r="D10" s="99" t="str">
        <f>VLOOKUP(B10,'пр.взв.'!B7:H18,3,FALSE)</f>
        <v>11.05.94 мс</v>
      </c>
      <c r="E10" s="100" t="str">
        <f>VLOOKUP(B10,'пр.взв.'!B1:H20,4,FALSE)</f>
        <v>ЮФО</v>
      </c>
      <c r="F10" s="107" t="str">
        <f>VLOOKUP(B10,'пр.взв.'!B7:H18,5,FALSE)</f>
        <v>Армавир, Краснодарский  Д</v>
      </c>
      <c r="G10" s="329">
        <f>VLOOKUP(B10,'пр.взв.'!B7:H18,6,FALSE)</f>
        <v>0</v>
      </c>
      <c r="H10" s="125" t="str">
        <f>VLOOKUP(B10,'пр.взв.'!B7:H18,7,FALSE)</f>
        <v>Погосян ВГ</v>
      </c>
    </row>
    <row r="11" spans="1:8" ht="12.75">
      <c r="A11" s="108"/>
      <c r="B11" s="106"/>
      <c r="C11" s="104"/>
      <c r="D11" s="105"/>
      <c r="E11" s="101"/>
      <c r="F11" s="107"/>
      <c r="G11" s="328"/>
      <c r="H11" s="126"/>
    </row>
    <row r="12" spans="1:8" ht="12.75" customHeight="1">
      <c r="A12" s="108">
        <v>3</v>
      </c>
      <c r="B12" s="106">
        <v>3</v>
      </c>
      <c r="C12" s="103" t="str">
        <f>VLOOKUP(B12,'пр.взв.'!B7:H18,2,FALSE)</f>
        <v>ОРЛОВ Иван Николаевич</v>
      </c>
      <c r="D12" s="99" t="str">
        <f>VLOOKUP(B12,'пр.взв.'!B7:H18,3,FALSE)</f>
        <v>07.05.85 мс</v>
      </c>
      <c r="E12" s="100" t="str">
        <f>VLOOKUP(B12,'пр.взв.'!B3:H22,4,FALSE)</f>
        <v>ПФО</v>
      </c>
      <c r="F12" s="107" t="str">
        <f>VLOOKUP(B12,'пр.взв.'!B7:H18,5,FALSE)</f>
        <v>Пермь </v>
      </c>
      <c r="G12" s="329">
        <f>VLOOKUP(B12,'пр.взв.'!B7:H18,6,FALSE)</f>
        <v>0</v>
      </c>
      <c r="H12" s="125" t="str">
        <f>VLOOKUP(B12,'пр.взв.'!B7:H18,7,FALSE)</f>
        <v>Забалуев АИ</v>
      </c>
    </row>
    <row r="13" spans="1:8" ht="12.75">
      <c r="A13" s="108"/>
      <c r="B13" s="106"/>
      <c r="C13" s="104"/>
      <c r="D13" s="105"/>
      <c r="E13" s="101"/>
      <c r="F13" s="107"/>
      <c r="G13" s="328"/>
      <c r="H13" s="126"/>
    </row>
    <row r="14" spans="1:8" ht="12.75" customHeight="1">
      <c r="A14" s="108">
        <v>4</v>
      </c>
      <c r="B14" s="106">
        <v>4</v>
      </c>
      <c r="C14" s="103" t="str">
        <f>VLOOKUP(B14,'пр.взв.'!B7:H18,2,FALSE)</f>
        <v>ХАМЗАТХАНОВ Хамид Тагирович</v>
      </c>
      <c r="D14" s="99" t="str">
        <f>VLOOKUP(B14,'пр.взв.'!B7:H18,3,FALSE)</f>
        <v>09.09.89 мс</v>
      </c>
      <c r="E14" s="100" t="str">
        <f>VLOOKUP(B14,'пр.взв.'!B1:H24,4,FALSE)</f>
        <v>ЮФО</v>
      </c>
      <c r="F14" s="107" t="str">
        <f>VLOOKUP(B14,'пр.взв.'!B1:H20,5,FALSE)</f>
        <v>Адыгея МО</v>
      </c>
      <c r="G14" s="329">
        <f>VLOOKUP(B14,'пр.взв.'!B7:H18,6,FALSE)</f>
        <v>0</v>
      </c>
      <c r="H14" s="125" t="str">
        <f>VLOOKUP(B14,'пр.взв.'!B7:H18,7,FALSE)</f>
        <v>Хапай А Тугуз А</v>
      </c>
    </row>
    <row r="15" spans="1:8" ht="12.75">
      <c r="A15" s="108"/>
      <c r="B15" s="106"/>
      <c r="C15" s="104"/>
      <c r="D15" s="105"/>
      <c r="E15" s="101"/>
      <c r="F15" s="107"/>
      <c r="G15" s="328"/>
      <c r="H15" s="126"/>
    </row>
    <row r="16" spans="1:8" ht="12.75" customHeight="1">
      <c r="A16" s="108">
        <v>5</v>
      </c>
      <c r="B16" s="106">
        <v>6</v>
      </c>
      <c r="C16" s="103" t="str">
        <f>VLOOKUP(B16,'пр.взв.'!B7:H26,2,FALSE)</f>
        <v>ЛЕПЕХА Алексей Александрович</v>
      </c>
      <c r="D16" s="99" t="str">
        <f>VLOOKUP(B16,'пр.взв.'!B7:H18,3,FALSE)</f>
        <v>18.02.1994, кмс</v>
      </c>
      <c r="E16" s="100" t="str">
        <f>VLOOKUP(B16,'пр.взв.'!B1:H26,4,FALSE)</f>
        <v>ЮФО</v>
      </c>
      <c r="F16" s="107" t="str">
        <f>VLOOKUP(B16,'пр.взв.'!B3:H22,5,FALSE)</f>
        <v>Новочеркасск МО</v>
      </c>
      <c r="G16" s="329">
        <f>VLOOKUP(B16,'пр.взв.'!B7:H18,6,FALSE)</f>
        <v>0</v>
      </c>
      <c r="H16" s="125" t="str">
        <f>VLOOKUP(B16,'пр.взв.'!B7:H18,7,FALSE)</f>
        <v>Григорян ИХ Липчанский МЮ</v>
      </c>
    </row>
    <row r="17" spans="1:8" ht="12.75">
      <c r="A17" s="108"/>
      <c r="B17" s="106"/>
      <c r="C17" s="104"/>
      <c r="D17" s="105"/>
      <c r="E17" s="101"/>
      <c r="F17" s="107"/>
      <c r="G17" s="328"/>
      <c r="H17" s="126"/>
    </row>
    <row r="18" spans="1:8" ht="12.75" customHeight="1">
      <c r="A18" s="108">
        <v>6</v>
      </c>
      <c r="B18" s="106">
        <v>5</v>
      </c>
      <c r="C18" s="103" t="str">
        <f>VLOOKUP(B18,'пр.взв.'!B7:H18,2,FALSE)</f>
        <v>ХАЙБУЛАЕВ Али </v>
      </c>
      <c r="D18" s="99" t="str">
        <f>VLOOKUP(B18,'пр.взв.'!B7:H18,3,FALSE)</f>
        <v>08.04.79 мс</v>
      </c>
      <c r="E18" s="100" t="str">
        <f>VLOOKUP(B18,'пр.взв.'!B1:H28,4,FALSE)</f>
        <v>ЮФО</v>
      </c>
      <c r="F18" s="107" t="str">
        <f>VLOOKUP(B18,'пр.взв.'!B7:H18,5,FALSE)</f>
        <v>Краснодар ФК</v>
      </c>
      <c r="G18" s="329">
        <f>VLOOKUP(B18,'пр.взв.'!B7:H18,6,FALSE)</f>
        <v>0</v>
      </c>
      <c r="H18" s="125" t="str">
        <f>VLOOKUP(B18,'пр.взв.'!B7:H18,7,FALSE)</f>
        <v>Хайбулаев ГА</v>
      </c>
    </row>
    <row r="19" spans="1:8" ht="12.75">
      <c r="A19" s="108"/>
      <c r="B19" s="106"/>
      <c r="C19" s="104"/>
      <c r="D19" s="105"/>
      <c r="E19" s="157"/>
      <c r="F19" s="107"/>
      <c r="G19" s="328"/>
      <c r="H19" s="126"/>
    </row>
    <row r="20" ht="12.75" customHeight="1"/>
    <row r="22" ht="12.75" customHeight="1"/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5">
      <c r="A26" s="58"/>
      <c r="B26" s="58"/>
      <c r="C26" s="58"/>
      <c r="D26" s="6"/>
      <c r="E26" s="6"/>
      <c r="F26" s="6"/>
      <c r="G26" s="6"/>
      <c r="H26" s="6"/>
    </row>
    <row r="27" spans="1:7" ht="15">
      <c r="A27" s="56" t="str">
        <f>HYPERLINK('[1]реквизиты'!$A$6)</f>
        <v>Гл. судья, судья МК</v>
      </c>
      <c r="B27" s="58"/>
      <c r="C27" s="59"/>
      <c r="D27" s="55"/>
      <c r="E27" s="55"/>
      <c r="F27" s="55"/>
      <c r="G27" s="57" t="str">
        <f>'[2]реквизиты'!$G$7</f>
        <v>Адамян А.В.</v>
      </c>
    </row>
    <row r="28" spans="1:7" ht="15">
      <c r="A28" s="58"/>
      <c r="B28" s="58"/>
      <c r="C28" s="59"/>
      <c r="D28" s="6"/>
      <c r="E28" s="6"/>
      <c r="F28" s="6"/>
      <c r="G28" s="5" t="str">
        <f>'[2]реквизиты'!$G$8</f>
        <v>/Крымск/</v>
      </c>
    </row>
    <row r="29" spans="1:7" ht="15">
      <c r="A29" s="58"/>
      <c r="B29" s="58"/>
      <c r="C29" s="59"/>
      <c r="D29" s="6"/>
      <c r="E29" s="6"/>
      <c r="F29" s="6"/>
      <c r="G29" s="6"/>
    </row>
    <row r="30" spans="1:7" ht="15">
      <c r="A30" s="56" t="str">
        <f>'[2]реквизиты'!$A$8</f>
        <v>Гл. секретарь, судья РК</v>
      </c>
      <c r="B30" s="58"/>
      <c r="C30" s="59"/>
      <c r="D30" s="55"/>
      <c r="E30" s="55"/>
      <c r="F30" s="55"/>
      <c r="G30" s="57" t="str">
        <f>'[2]реквизиты'!$G$9</f>
        <v>Тимошин А.С.</v>
      </c>
    </row>
    <row r="31" spans="1:11" ht="15">
      <c r="A31" s="58"/>
      <c r="B31" s="58"/>
      <c r="C31" s="58"/>
      <c r="D31" s="6"/>
      <c r="E31" s="6"/>
      <c r="F31" s="6"/>
      <c r="G31" s="5" t="str">
        <f>'[2]реквизиты'!$G$10</f>
        <v>/Рыбинск/</v>
      </c>
      <c r="H31" s="6"/>
      <c r="I31" s="6"/>
      <c r="J31" s="3"/>
      <c r="K31" s="3"/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3"/>
      <c r="K32" s="3"/>
      <c r="L32" s="3"/>
    </row>
    <row r="33" spans="9:12" ht="12.75">
      <c r="I33" s="6"/>
      <c r="J33" s="3"/>
      <c r="K33" s="3"/>
      <c r="L33" s="3"/>
    </row>
    <row r="34" spans="9:11" ht="12.75">
      <c r="I34" s="6"/>
      <c r="J34" s="14"/>
      <c r="K34" s="14"/>
    </row>
  </sheetData>
  <sheetProtection/>
  <mergeCells count="60">
    <mergeCell ref="A1:H1"/>
    <mergeCell ref="A2:H2"/>
    <mergeCell ref="A3:H3"/>
    <mergeCell ref="H14:H15"/>
    <mergeCell ref="H16:H17"/>
    <mergeCell ref="H18:H19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F16:F17"/>
    <mergeCell ref="G16:G17"/>
    <mergeCell ref="F18:F19"/>
    <mergeCell ref="G18:G19"/>
    <mergeCell ref="E8:E9"/>
    <mergeCell ref="E10:E11"/>
    <mergeCell ref="E12:E13"/>
    <mergeCell ref="E14:E15"/>
    <mergeCell ref="E16:E17"/>
    <mergeCell ref="E18:E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2">
      <selection activeCell="M33" sqref="M3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39" t="str">
        <f>'пр.хода'!C3</f>
        <v>XII  Всероссийский турнир по самбо на призы 5-ти кратного чемпиона мира , ЗМС СССР Гусейна Хайбулаева</v>
      </c>
      <c r="B1" s="140"/>
      <c r="C1" s="140"/>
      <c r="D1" s="140"/>
      <c r="E1" s="140"/>
      <c r="F1" s="140"/>
      <c r="G1" s="140"/>
      <c r="H1" s="140"/>
      <c r="I1" s="140"/>
    </row>
    <row r="2" spans="4:6" ht="27.75" customHeight="1">
      <c r="D2" s="50" t="s">
        <v>20</v>
      </c>
      <c r="E2" s="50"/>
      <c r="F2" s="63" t="str">
        <f>HYPERLINK('пр.взв.'!D4)</f>
        <v>в.к. 90    кг</v>
      </c>
    </row>
    <row r="3" ht="12.75">
      <c r="C3" s="12" t="s">
        <v>22</v>
      </c>
    </row>
    <row r="4" ht="12.75">
      <c r="C4" s="48" t="s">
        <v>12</v>
      </c>
    </row>
    <row r="5" spans="1:9" ht="12.75">
      <c r="A5" s="144" t="s">
        <v>13</v>
      </c>
      <c r="B5" s="144" t="s">
        <v>5</v>
      </c>
      <c r="C5" s="152" t="s">
        <v>6</v>
      </c>
      <c r="D5" s="144" t="s">
        <v>14</v>
      </c>
      <c r="E5" s="158" t="s">
        <v>15</v>
      </c>
      <c r="F5" s="159"/>
      <c r="G5" s="144" t="s">
        <v>16</v>
      </c>
      <c r="H5" s="144" t="s">
        <v>17</v>
      </c>
      <c r="I5" s="144" t="s">
        <v>18</v>
      </c>
    </row>
    <row r="6" spans="1:9" ht="12.75">
      <c r="A6" s="151"/>
      <c r="B6" s="151"/>
      <c r="C6" s="151"/>
      <c r="D6" s="151"/>
      <c r="E6" s="160"/>
      <c r="F6" s="161"/>
      <c r="G6" s="151"/>
      <c r="H6" s="151"/>
      <c r="I6" s="151"/>
    </row>
    <row r="7" spans="1:9" ht="12.75">
      <c r="A7" s="150"/>
      <c r="B7" s="153">
        <f>'пр.хода'!C22</f>
        <v>0</v>
      </c>
      <c r="C7" s="155" t="e">
        <f>VLOOKUP(B7,'пр.взв.'!B7:D18,2,FALSE)</f>
        <v>#N/A</v>
      </c>
      <c r="D7" s="155" t="e">
        <f>VLOOKUP(B7,'пр.взв.'!B7:F18,3,FALSE)</f>
        <v>#N/A</v>
      </c>
      <c r="E7" s="100" t="e">
        <f>VLOOKUP(B7,'пр.взв.'!B7:F18,4,FALSE)</f>
        <v>#N/A</v>
      </c>
      <c r="F7" s="141" t="e">
        <f>VLOOKUP(B7,'пр.взв.'!B7:G18,5,FALSE)</f>
        <v>#N/A</v>
      </c>
      <c r="G7" s="154"/>
      <c r="H7" s="149"/>
      <c r="I7" s="144"/>
    </row>
    <row r="8" spans="1:9" ht="12.75">
      <c r="A8" s="150"/>
      <c r="B8" s="144"/>
      <c r="C8" s="156"/>
      <c r="D8" s="156"/>
      <c r="E8" s="101"/>
      <c r="F8" s="148"/>
      <c r="G8" s="154"/>
      <c r="H8" s="149"/>
      <c r="I8" s="144"/>
    </row>
    <row r="9" spans="1:9" ht="12.75">
      <c r="A9" s="145"/>
      <c r="B9" s="153">
        <f>'пр.хода'!B27</f>
        <v>0</v>
      </c>
      <c r="C9" s="155" t="e">
        <f>VLOOKUP(B9,'пр.взв.'!B7:D20,2,FALSE)</f>
        <v>#N/A</v>
      </c>
      <c r="D9" s="155" t="e">
        <f>VLOOKUP(B9,'пр.взв.'!B7:F20,3,FALSE)</f>
        <v>#N/A</v>
      </c>
      <c r="E9" s="100" t="e">
        <f>VLOOKUP(B9,'пр.взв.'!B9:F20,4,FALSE)</f>
        <v>#N/A</v>
      </c>
      <c r="F9" s="141" t="e">
        <f>VLOOKUP(B9,'пр.взв.'!B7:G20,5,FALSE)</f>
        <v>#N/A</v>
      </c>
      <c r="G9" s="154"/>
      <c r="H9" s="144"/>
      <c r="I9" s="144"/>
    </row>
    <row r="10" spans="1:9" ht="12.75">
      <c r="A10" s="145"/>
      <c r="B10" s="144"/>
      <c r="C10" s="156"/>
      <c r="D10" s="156"/>
      <c r="E10" s="157"/>
      <c r="F10" s="142"/>
      <c r="G10" s="154"/>
      <c r="H10" s="144"/>
      <c r="I10" s="144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22</v>
      </c>
    </row>
    <row r="16" spans="3:6" ht="24" customHeight="1">
      <c r="C16" s="48"/>
      <c r="F16" s="63" t="str">
        <f>HYPERLINK('пр.взв.'!D4)</f>
        <v>в.к. 90    кг</v>
      </c>
    </row>
    <row r="17" spans="1:9" ht="12.75">
      <c r="A17" s="144" t="s">
        <v>13</v>
      </c>
      <c r="B17" s="144" t="s">
        <v>5</v>
      </c>
      <c r="C17" s="152" t="s">
        <v>6</v>
      </c>
      <c r="D17" s="144" t="s">
        <v>14</v>
      </c>
      <c r="E17" s="158" t="s">
        <v>15</v>
      </c>
      <c r="F17" s="159"/>
      <c r="G17" s="144" t="s">
        <v>16</v>
      </c>
      <c r="H17" s="144" t="s">
        <v>17</v>
      </c>
      <c r="I17" s="144" t="s">
        <v>18</v>
      </c>
    </row>
    <row r="18" spans="1:9" ht="12.75">
      <c r="A18" s="151"/>
      <c r="B18" s="151"/>
      <c r="C18" s="151"/>
      <c r="D18" s="151"/>
      <c r="E18" s="160"/>
      <c r="F18" s="161"/>
      <c r="G18" s="151"/>
      <c r="H18" s="151"/>
      <c r="I18" s="151"/>
    </row>
    <row r="19" spans="1:9" ht="12.75" customHeight="1">
      <c r="A19" s="150"/>
      <c r="B19" s="326">
        <v>4</v>
      </c>
      <c r="C19" s="147" t="str">
        <f>VLOOKUP(B19,'пр.взв.'!B7:F18,2,FALSE)</f>
        <v>ХАМЗАТХАНОВ Хамид Тагирович</v>
      </c>
      <c r="D19" s="147" t="str">
        <f>VLOOKUP(B19,'пр.взв.'!B7:G18,3,FALSE)</f>
        <v>09.09.89 мс</v>
      </c>
      <c r="E19" s="100" t="str">
        <f>VLOOKUP(B19,'пр.взв.'!B1:F30,4,FALSE)</f>
        <v>ЮФО</v>
      </c>
      <c r="F19" s="141" t="str">
        <f>VLOOKUP(B19,'пр.взв.'!B7:H18,5,FALSE)</f>
        <v>Адыгея МО</v>
      </c>
      <c r="G19" s="143"/>
      <c r="H19" s="149"/>
      <c r="I19" s="144"/>
    </row>
    <row r="20" spans="1:9" ht="12.75">
      <c r="A20" s="150"/>
      <c r="B20" s="144"/>
      <c r="C20" s="147"/>
      <c r="D20" s="147"/>
      <c r="E20" s="101"/>
      <c r="F20" s="148"/>
      <c r="G20" s="143"/>
      <c r="H20" s="149"/>
      <c r="I20" s="144"/>
    </row>
    <row r="21" spans="1:9" ht="12.75" customHeight="1">
      <c r="A21" s="145"/>
      <c r="B21" s="153">
        <v>3</v>
      </c>
      <c r="C21" s="147" t="str">
        <f>VLOOKUP(B21,'пр.взв.'!B7:F20,2,FALSE)</f>
        <v>ОРЛОВ Иван Николаевич</v>
      </c>
      <c r="D21" s="147" t="str">
        <f>VLOOKUP(B21,'пр.взв.'!B7:G20,3,FALSE)</f>
        <v>07.05.85 мс</v>
      </c>
      <c r="E21" s="100" t="str">
        <f>VLOOKUP(B21,'пр.взв.'!B2:F32,4,FALSE)</f>
        <v>ПФО</v>
      </c>
      <c r="F21" s="141" t="str">
        <f>VLOOKUP(B21,'пр.взв.'!B7:H20,5,FALSE)</f>
        <v>Пермь </v>
      </c>
      <c r="G21" s="143"/>
      <c r="H21" s="144"/>
      <c r="I21" s="144"/>
    </row>
    <row r="22" spans="1:9" ht="12.75">
      <c r="A22" s="145"/>
      <c r="B22" s="144"/>
      <c r="C22" s="147"/>
      <c r="D22" s="147"/>
      <c r="E22" s="157"/>
      <c r="F22" s="142"/>
      <c r="G22" s="143"/>
      <c r="H22" s="144"/>
      <c r="I22" s="144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90    кг</v>
      </c>
    </row>
    <row r="30" spans="1:9" ht="12.75">
      <c r="A30" s="144" t="s">
        <v>13</v>
      </c>
      <c r="B30" s="144" t="s">
        <v>5</v>
      </c>
      <c r="C30" s="152" t="s">
        <v>6</v>
      </c>
      <c r="D30" s="144" t="s">
        <v>14</v>
      </c>
      <c r="E30" s="158" t="s">
        <v>15</v>
      </c>
      <c r="F30" s="159"/>
      <c r="G30" s="144" t="s">
        <v>16</v>
      </c>
      <c r="H30" s="144" t="s">
        <v>17</v>
      </c>
      <c r="I30" s="144" t="s">
        <v>18</v>
      </c>
    </row>
    <row r="31" spans="1:9" ht="12.75">
      <c r="A31" s="151"/>
      <c r="B31" s="151"/>
      <c r="C31" s="151"/>
      <c r="D31" s="151"/>
      <c r="E31" s="162"/>
      <c r="F31" s="163"/>
      <c r="G31" s="151"/>
      <c r="H31" s="151"/>
      <c r="I31" s="151"/>
    </row>
    <row r="32" spans="1:9" ht="12.75" customHeight="1">
      <c r="A32" s="150"/>
      <c r="B32" s="146">
        <f>'пр.хода'!G11</f>
        <v>1</v>
      </c>
      <c r="C32" s="147" t="str">
        <f>VLOOKUP(B32,'пр.взв.'!B7:F31,2,FALSE)</f>
        <v>БАЯЛИЕВ МовладиХусеевич</v>
      </c>
      <c r="D32" s="147" t="str">
        <f>VLOOKUP(B32,'пр.взв.'!B7:G31,3,FALSE)</f>
        <v>06.04.84 мс</v>
      </c>
      <c r="E32" s="100" t="str">
        <f>VLOOKUP(B32,'пр.взв.'!B2:F43,4,FALSE)</f>
        <v>СКФО</v>
      </c>
      <c r="F32" s="141" t="str">
        <f>VLOOKUP(B32,'пр.взв.'!B7:H31,5,FALSE)</f>
        <v>Чеченская респ</v>
      </c>
      <c r="G32" s="143"/>
      <c r="H32" s="149"/>
      <c r="I32" s="144"/>
    </row>
    <row r="33" spans="1:9" ht="12.75">
      <c r="A33" s="150"/>
      <c r="B33" s="144"/>
      <c r="C33" s="147"/>
      <c r="D33" s="147"/>
      <c r="E33" s="101"/>
      <c r="F33" s="148"/>
      <c r="G33" s="143"/>
      <c r="H33" s="149"/>
      <c r="I33" s="144"/>
    </row>
    <row r="34" spans="1:9" ht="12.75" customHeight="1">
      <c r="A34" s="145"/>
      <c r="B34" s="146">
        <f>'пр.хода'!O11</f>
        <v>2</v>
      </c>
      <c r="C34" s="147" t="str">
        <f>VLOOKUP(B34,'пр.взв.'!B7:F33,2,FALSE)</f>
        <v>ОГАНИСЯН Давид Гагикович</v>
      </c>
      <c r="D34" s="147" t="str">
        <f>VLOOKUP(B34,'пр.взв.'!B7:G33,3,FALSE)</f>
        <v>11.05.94 мс</v>
      </c>
      <c r="E34" s="100" t="str">
        <f>VLOOKUP(B34,'пр.взв.'!B3:F45,4,FALSE)</f>
        <v>ЮФО</v>
      </c>
      <c r="F34" s="141" t="str">
        <f>VLOOKUP(B34,'пр.взв.'!B7:H33,5,FALSE)</f>
        <v>Армавир, Краснодарский  Д</v>
      </c>
      <c r="G34" s="143"/>
      <c r="H34" s="144"/>
      <c r="I34" s="144"/>
    </row>
    <row r="35" spans="1:9" ht="12.75">
      <c r="A35" s="145"/>
      <c r="B35" s="144"/>
      <c r="C35" s="147"/>
      <c r="D35" s="147"/>
      <c r="E35" s="157"/>
      <c r="F35" s="142"/>
      <c r="G35" s="143"/>
      <c r="H35" s="144"/>
      <c r="I35" s="144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8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E34:E35"/>
    <mergeCell ref="E30:F31"/>
    <mergeCell ref="E17:F18"/>
    <mergeCell ref="E19:E20"/>
    <mergeCell ref="E21:E22"/>
    <mergeCell ref="F19:F20"/>
    <mergeCell ref="F21:F22"/>
    <mergeCell ref="G5:G6"/>
    <mergeCell ref="H5:H6"/>
    <mergeCell ref="I5:I6"/>
    <mergeCell ref="E5:F6"/>
    <mergeCell ref="A5:A6"/>
    <mergeCell ref="B5:B6"/>
    <mergeCell ref="C5:C6"/>
    <mergeCell ref="D5:D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9"/>
  <sheetViews>
    <sheetView zoomScalePageLayoutView="0" workbookViewId="0" topLeftCell="A1">
      <selection activeCell="A1" sqref="A1:H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31" t="s">
        <v>23</v>
      </c>
      <c r="B1" s="132"/>
      <c r="C1" s="132"/>
      <c r="D1" s="132"/>
      <c r="E1" s="132"/>
      <c r="F1" s="132"/>
      <c r="G1" s="132"/>
      <c r="H1" s="132"/>
    </row>
    <row r="2" spans="1:8" ht="33.75" customHeight="1" thickBot="1">
      <c r="A2" s="139" t="str">
        <f>'пр.хода'!C3</f>
        <v>XII  Всероссийский турнир по самбо на призы 5-ти кратного чемпиона мира , ЗМС СССР Гусейна Хайбулаева</v>
      </c>
      <c r="B2" s="176"/>
      <c r="C2" s="176"/>
      <c r="D2" s="176"/>
      <c r="E2" s="176"/>
      <c r="F2" s="176"/>
      <c r="G2" s="176"/>
      <c r="H2" s="177"/>
    </row>
    <row r="3" spans="1:12" ht="17.25" customHeight="1">
      <c r="A3" s="113" t="str">
        <f>HYPERLINK('[1]реквизиты'!$A$3)</f>
        <v>дата и место проведения</v>
      </c>
      <c r="B3" s="113"/>
      <c r="C3" s="113"/>
      <c r="D3" s="113"/>
      <c r="E3" s="113"/>
      <c r="F3" s="113"/>
      <c r="G3" s="113"/>
      <c r="H3" s="113"/>
      <c r="I3" s="13"/>
      <c r="J3" s="13"/>
      <c r="K3" s="13"/>
      <c r="L3" s="14"/>
    </row>
    <row r="4" spans="4:11" ht="19.5" customHeight="1">
      <c r="D4" s="175" t="s">
        <v>76</v>
      </c>
      <c r="E4" s="175"/>
      <c r="F4" s="175"/>
      <c r="I4" s="15"/>
      <c r="J4" s="15"/>
      <c r="K4" s="15"/>
    </row>
    <row r="5" spans="1:8" ht="12.75" customHeight="1">
      <c r="A5" s="151" t="s">
        <v>4</v>
      </c>
      <c r="B5" s="168" t="s">
        <v>5</v>
      </c>
      <c r="C5" s="151" t="s">
        <v>6</v>
      </c>
      <c r="D5" s="151" t="s">
        <v>7</v>
      </c>
      <c r="E5" s="166" t="s">
        <v>8</v>
      </c>
      <c r="F5" s="99"/>
      <c r="G5" s="151" t="s">
        <v>10</v>
      </c>
      <c r="H5" s="151" t="s">
        <v>9</v>
      </c>
    </row>
    <row r="6" spans="1:8" ht="12.75">
      <c r="A6" s="152"/>
      <c r="B6" s="169"/>
      <c r="C6" s="152"/>
      <c r="D6" s="152"/>
      <c r="E6" s="167"/>
      <c r="F6" s="105"/>
      <c r="G6" s="152"/>
      <c r="H6" s="152"/>
    </row>
    <row r="7" spans="1:8" ht="12.75" customHeight="1">
      <c r="A7" s="144">
        <v>1</v>
      </c>
      <c r="B7" s="164">
        <v>1</v>
      </c>
      <c r="C7" s="165" t="s">
        <v>49</v>
      </c>
      <c r="D7" s="172" t="s">
        <v>50</v>
      </c>
      <c r="E7" s="166" t="s">
        <v>51</v>
      </c>
      <c r="F7" s="107" t="s">
        <v>52</v>
      </c>
      <c r="G7" s="149"/>
      <c r="H7" s="165" t="s">
        <v>53</v>
      </c>
    </row>
    <row r="8" spans="1:8" ht="12.75">
      <c r="A8" s="144"/>
      <c r="B8" s="164"/>
      <c r="C8" s="165"/>
      <c r="D8" s="172"/>
      <c r="E8" s="167"/>
      <c r="F8" s="107"/>
      <c r="G8" s="149"/>
      <c r="H8" s="171"/>
    </row>
    <row r="9" spans="1:8" ht="12.75" customHeight="1">
      <c r="A9" s="144">
        <v>2</v>
      </c>
      <c r="B9" s="173">
        <v>2</v>
      </c>
      <c r="C9" s="165" t="s">
        <v>54</v>
      </c>
      <c r="D9" s="170" t="s">
        <v>55</v>
      </c>
      <c r="E9" s="166" t="s">
        <v>56</v>
      </c>
      <c r="F9" s="107" t="s">
        <v>57</v>
      </c>
      <c r="G9" s="149"/>
      <c r="H9" s="165" t="s">
        <v>58</v>
      </c>
    </row>
    <row r="10" spans="1:8" ht="12.75" customHeight="1">
      <c r="A10" s="144"/>
      <c r="B10" s="173"/>
      <c r="C10" s="165"/>
      <c r="D10" s="171"/>
      <c r="E10" s="167"/>
      <c r="F10" s="107"/>
      <c r="G10" s="149"/>
      <c r="H10" s="171"/>
    </row>
    <row r="11" spans="1:8" ht="12.75" customHeight="1">
      <c r="A11" s="144">
        <v>3</v>
      </c>
      <c r="B11" s="173">
        <v>3</v>
      </c>
      <c r="C11" s="165" t="s">
        <v>59</v>
      </c>
      <c r="D11" s="170" t="s">
        <v>60</v>
      </c>
      <c r="E11" s="166" t="s">
        <v>61</v>
      </c>
      <c r="F11" s="107" t="s">
        <v>62</v>
      </c>
      <c r="G11" s="149"/>
      <c r="H11" s="165" t="s">
        <v>63</v>
      </c>
    </row>
    <row r="12" spans="1:8" ht="15" customHeight="1">
      <c r="A12" s="144"/>
      <c r="B12" s="173"/>
      <c r="C12" s="165"/>
      <c r="D12" s="171"/>
      <c r="E12" s="167"/>
      <c r="F12" s="107"/>
      <c r="G12" s="149"/>
      <c r="H12" s="171"/>
    </row>
    <row r="13" spans="1:8" ht="12.75" customHeight="1">
      <c r="A13" s="144">
        <v>4</v>
      </c>
      <c r="B13" s="173">
        <v>4</v>
      </c>
      <c r="C13" s="165" t="s">
        <v>64</v>
      </c>
      <c r="D13" s="172" t="s">
        <v>65</v>
      </c>
      <c r="E13" s="166" t="s">
        <v>56</v>
      </c>
      <c r="F13" s="107" t="s">
        <v>66</v>
      </c>
      <c r="G13" s="172"/>
      <c r="H13" s="174" t="s">
        <v>67</v>
      </c>
    </row>
    <row r="14" spans="1:8" ht="15" customHeight="1">
      <c r="A14" s="144"/>
      <c r="B14" s="173"/>
      <c r="C14" s="165"/>
      <c r="D14" s="172"/>
      <c r="E14" s="167"/>
      <c r="F14" s="107"/>
      <c r="G14" s="172"/>
      <c r="H14" s="174"/>
    </row>
    <row r="15" spans="1:8" ht="15" customHeight="1">
      <c r="A15" s="144">
        <v>5</v>
      </c>
      <c r="B15" s="173">
        <v>5</v>
      </c>
      <c r="C15" s="165" t="s">
        <v>68</v>
      </c>
      <c r="D15" s="170" t="s">
        <v>69</v>
      </c>
      <c r="E15" s="166" t="s">
        <v>56</v>
      </c>
      <c r="F15" s="107" t="s">
        <v>70</v>
      </c>
      <c r="G15" s="149"/>
      <c r="H15" s="165" t="s">
        <v>71</v>
      </c>
    </row>
    <row r="16" spans="1:8" ht="15.75" customHeight="1">
      <c r="A16" s="144"/>
      <c r="B16" s="173"/>
      <c r="C16" s="165"/>
      <c r="D16" s="171"/>
      <c r="E16" s="167"/>
      <c r="F16" s="107"/>
      <c r="G16" s="149"/>
      <c r="H16" s="171"/>
    </row>
    <row r="17" spans="1:8" ht="12.75" customHeight="1">
      <c r="A17" s="144">
        <v>6</v>
      </c>
      <c r="B17" s="173">
        <v>6</v>
      </c>
      <c r="C17" s="174" t="s">
        <v>72</v>
      </c>
      <c r="D17" s="172" t="s">
        <v>73</v>
      </c>
      <c r="E17" s="166" t="s">
        <v>56</v>
      </c>
      <c r="F17" s="107" t="s">
        <v>74</v>
      </c>
      <c r="G17" s="172"/>
      <c r="H17" s="174" t="s">
        <v>75</v>
      </c>
    </row>
    <row r="18" spans="1:8" ht="15" customHeight="1">
      <c r="A18" s="144"/>
      <c r="B18" s="173"/>
      <c r="C18" s="174"/>
      <c r="D18" s="172"/>
      <c r="E18" s="167"/>
      <c r="F18" s="107"/>
      <c r="G18" s="172"/>
      <c r="H18" s="174"/>
    </row>
    <row r="19" ht="12.75" customHeight="1"/>
    <row r="20" ht="15" customHeight="1"/>
    <row r="21" spans="6:7" ht="12.75" customHeight="1">
      <c r="F21" s="8"/>
      <c r="G21" s="8"/>
    </row>
    <row r="22" spans="1:6" ht="15" customHeight="1">
      <c r="A22" s="16" t="e">
        <f>HYPERLINK('[1]реквизиты'!$A$20)</f>
        <v>#REF!</v>
      </c>
      <c r="B22" s="11"/>
      <c r="C22" s="11"/>
      <c r="D22" s="11"/>
      <c r="E22" s="11"/>
      <c r="F22" s="17" t="e">
        <f>HYPERLINK('[1]реквизиты'!$G$20)</f>
        <v>#REF!</v>
      </c>
    </row>
    <row r="23" spans="1:6" ht="12.75">
      <c r="A23" s="11"/>
      <c r="B23" s="11"/>
      <c r="C23" s="11"/>
      <c r="D23" s="11"/>
      <c r="E23" s="11"/>
      <c r="F23" s="19" t="e">
        <f>HYPERLINK('[1]реквизиты'!$G$21)</f>
        <v>#REF!</v>
      </c>
    </row>
    <row r="24" spans="1:6" ht="15" customHeight="1">
      <c r="A24" s="17" t="e">
        <f>HYPERLINK('[1]реквизиты'!$A$22)</f>
        <v>#REF!</v>
      </c>
      <c r="B24" s="11"/>
      <c r="C24" s="11"/>
      <c r="D24" s="11"/>
      <c r="E24" s="11"/>
      <c r="F24" s="17" t="e">
        <f>HYPERLINK('[1]реквизиты'!$G$22)</f>
        <v>#REF!</v>
      </c>
    </row>
    <row r="25" spans="1:6" ht="12.75">
      <c r="A25" s="10"/>
      <c r="B25" s="10"/>
      <c r="C25" s="11"/>
      <c r="D25" s="11"/>
      <c r="E25" s="11"/>
      <c r="F25" s="19" t="e">
        <f>HYPERLINK('[1]реквизиты'!$G$23)</f>
        <v>#REF!</v>
      </c>
    </row>
    <row r="26" spans="6:7" ht="24" customHeight="1">
      <c r="F26" s="5"/>
      <c r="G26" s="8"/>
    </row>
    <row r="27" spans="6:7" ht="19.5" customHeight="1">
      <c r="F27" s="8"/>
      <c r="G27" s="8"/>
    </row>
    <row r="28" spans="6:7" ht="26.25" customHeight="1">
      <c r="F28" s="9"/>
      <c r="G28" s="9"/>
    </row>
    <row r="29" spans="6:7" ht="17.25" customHeight="1">
      <c r="F29" s="9"/>
      <c r="G29" s="9"/>
    </row>
    <row r="30" ht="24.75" customHeight="1"/>
    <row r="32" ht="15" customHeight="1"/>
    <row r="33" ht="15.75" customHeight="1"/>
    <row r="34" ht="15" customHeight="1"/>
    <row r="36" ht="15" customHeight="1"/>
    <row r="38" ht="15" customHeight="1"/>
    <row r="40" ht="15" customHeight="1"/>
    <row r="41" ht="15.75" customHeight="1"/>
  </sheetData>
  <sheetProtection/>
  <mergeCells count="59">
    <mergeCell ref="E5:F6"/>
    <mergeCell ref="E13:E14"/>
    <mergeCell ref="E15:E16"/>
    <mergeCell ref="E17:E18"/>
    <mergeCell ref="F13:F14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13:H14"/>
    <mergeCell ref="H15:H16"/>
    <mergeCell ref="H17:H18"/>
    <mergeCell ref="A1:H1"/>
    <mergeCell ref="D4:F4"/>
    <mergeCell ref="G17:G18"/>
    <mergeCell ref="A17:A18"/>
    <mergeCell ref="B17:B18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F9:F10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D1">
      <selection activeCell="J1" sqref="J1:R9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235" t="s">
        <v>40</v>
      </c>
      <c r="C1" s="235"/>
      <c r="D1" s="235"/>
      <c r="E1" s="235"/>
      <c r="F1" s="235"/>
      <c r="G1" s="235"/>
      <c r="H1" s="235"/>
      <c r="I1" s="235"/>
      <c r="K1" s="235" t="s">
        <v>40</v>
      </c>
      <c r="L1" s="235"/>
      <c r="M1" s="235"/>
      <c r="N1" s="235"/>
      <c r="O1" s="235"/>
      <c r="P1" s="235"/>
      <c r="Q1" s="235"/>
      <c r="R1" s="235"/>
    </row>
    <row r="2" spans="2:18" ht="15.75" customHeight="1">
      <c r="B2" s="236" t="str">
        <f>'пр.взв.'!D4</f>
        <v>в.к. 90    кг</v>
      </c>
      <c r="C2" s="237"/>
      <c r="D2" s="237"/>
      <c r="E2" s="237"/>
      <c r="F2" s="237"/>
      <c r="G2" s="237"/>
      <c r="H2" s="237"/>
      <c r="I2" s="237"/>
      <c r="K2" s="236" t="str">
        <f>'пр.взв.'!D4</f>
        <v>в.к. 90    кг</v>
      </c>
      <c r="L2" s="237"/>
      <c r="M2" s="237"/>
      <c r="N2" s="237"/>
      <c r="O2" s="237"/>
      <c r="P2" s="237"/>
      <c r="Q2" s="237"/>
      <c r="R2" s="237"/>
    </row>
    <row r="3" spans="2:18" ht="16.5" thickBot="1">
      <c r="B3" s="77" t="s">
        <v>36</v>
      </c>
      <c r="C3" s="79" t="s">
        <v>41</v>
      </c>
      <c r="D3" s="78" t="s">
        <v>39</v>
      </c>
      <c r="E3" s="79"/>
      <c r="F3" s="77"/>
      <c r="G3" s="79"/>
      <c r="H3" s="79"/>
      <c r="I3" s="79"/>
      <c r="K3" s="77" t="s">
        <v>1</v>
      </c>
      <c r="L3" s="79" t="s">
        <v>41</v>
      </c>
      <c r="M3" s="78" t="s">
        <v>39</v>
      </c>
      <c r="N3" s="79"/>
      <c r="O3" s="77"/>
      <c r="P3" s="79"/>
      <c r="Q3" s="79"/>
      <c r="R3" s="79"/>
    </row>
    <row r="4" spans="1:18" ht="12.75" customHeight="1">
      <c r="A4" s="210" t="s">
        <v>47</v>
      </c>
      <c r="B4" s="212" t="s">
        <v>5</v>
      </c>
      <c r="C4" s="206" t="s">
        <v>6</v>
      </c>
      <c r="D4" s="206" t="s">
        <v>14</v>
      </c>
      <c r="E4" s="206" t="s">
        <v>15</v>
      </c>
      <c r="F4" s="206" t="s">
        <v>16</v>
      </c>
      <c r="G4" s="208" t="s">
        <v>42</v>
      </c>
      <c r="H4" s="200" t="s">
        <v>43</v>
      </c>
      <c r="I4" s="202" t="s">
        <v>18</v>
      </c>
      <c r="J4" s="210" t="s">
        <v>47</v>
      </c>
      <c r="K4" s="212" t="s">
        <v>5</v>
      </c>
      <c r="L4" s="206" t="s">
        <v>6</v>
      </c>
      <c r="M4" s="206" t="s">
        <v>14</v>
      </c>
      <c r="N4" s="206" t="s">
        <v>15</v>
      </c>
      <c r="O4" s="206" t="s">
        <v>16</v>
      </c>
      <c r="P4" s="208" t="s">
        <v>42</v>
      </c>
      <c r="Q4" s="200" t="s">
        <v>43</v>
      </c>
      <c r="R4" s="202" t="s">
        <v>18</v>
      </c>
    </row>
    <row r="5" spans="1:18" ht="13.5" customHeight="1" thickBot="1">
      <c r="A5" s="211"/>
      <c r="B5" s="213" t="s">
        <v>37</v>
      </c>
      <c r="C5" s="207"/>
      <c r="D5" s="207"/>
      <c r="E5" s="207"/>
      <c r="F5" s="207"/>
      <c r="G5" s="209"/>
      <c r="H5" s="201"/>
      <c r="I5" s="203" t="s">
        <v>38</v>
      </c>
      <c r="J5" s="211"/>
      <c r="K5" s="213" t="s">
        <v>37</v>
      </c>
      <c r="L5" s="207"/>
      <c r="M5" s="207"/>
      <c r="N5" s="207"/>
      <c r="O5" s="207"/>
      <c r="P5" s="209"/>
      <c r="Q5" s="201"/>
      <c r="R5" s="203" t="s">
        <v>38</v>
      </c>
    </row>
    <row r="6" spans="1:18" ht="12.75">
      <c r="A6" s="224">
        <v>1</v>
      </c>
      <c r="B6" s="223">
        <v>1</v>
      </c>
      <c r="C6" s="204" t="str">
        <f>VLOOKUP(B6,'пр.взв.'!B7:F66,2,FALSE)</f>
        <v>БАЯЛИЕВ МовладиХусеевич</v>
      </c>
      <c r="D6" s="205" t="str">
        <f>VLOOKUP(B6,'пр.взв.'!B7:G122,3,FALSE)</f>
        <v>06.04.84 мс</v>
      </c>
      <c r="E6" s="205" t="str">
        <f>VLOOKUP(B6,'пр.взв.'!B7:H122,4,FALSE)</f>
        <v>СКФО</v>
      </c>
      <c r="F6" s="190"/>
      <c r="G6" s="191"/>
      <c r="H6" s="182"/>
      <c r="I6" s="183"/>
      <c r="J6" s="192">
        <v>5</v>
      </c>
      <c r="K6" s="223">
        <v>2</v>
      </c>
      <c r="L6" s="197" t="str">
        <f>VLOOKUP(K6,'пр.взв.'!B7:F66,2,FALSE)</f>
        <v>ОГАНИСЯН Давид Гагикович</v>
      </c>
      <c r="M6" s="189" t="str">
        <f>VLOOKUP(K6,'пр.взв.'!B7:G122,3,FALSE)</f>
        <v>11.05.94 мс</v>
      </c>
      <c r="N6" s="189" t="str">
        <f>VLOOKUP(K6,'пр.взв.'!B7:H122,4,FALSE)</f>
        <v>ЮФО</v>
      </c>
      <c r="O6" s="190"/>
      <c r="P6" s="191"/>
      <c r="Q6" s="182"/>
      <c r="R6" s="183"/>
    </row>
    <row r="7" spans="1:18" ht="12.75">
      <c r="A7" s="225"/>
      <c r="B7" s="222"/>
      <c r="C7" s="187"/>
      <c r="D7" s="143"/>
      <c r="E7" s="143"/>
      <c r="F7" s="143"/>
      <c r="G7" s="143"/>
      <c r="H7" s="149"/>
      <c r="I7" s="144"/>
      <c r="J7" s="193"/>
      <c r="K7" s="222"/>
      <c r="L7" s="198"/>
      <c r="M7" s="179"/>
      <c r="N7" s="179"/>
      <c r="O7" s="143"/>
      <c r="P7" s="143"/>
      <c r="Q7" s="149"/>
      <c r="R7" s="144"/>
    </row>
    <row r="8" spans="1:18" ht="12.75">
      <c r="A8" s="225"/>
      <c r="B8" s="222">
        <v>5</v>
      </c>
      <c r="C8" s="186" t="str">
        <f>VLOOKUP(B8,'пр.взв.'!B7:F66,2,FALSE)</f>
        <v>ХАЙБУЛАЕВ Али </v>
      </c>
      <c r="D8" s="188" t="str">
        <f>VLOOKUP(B8,'пр.взв.'!B7:G124,3,FALSE)</f>
        <v>08.04.79 мс</v>
      </c>
      <c r="E8" s="188" t="str">
        <f>VLOOKUP(B8,'пр.взв.'!B7:H124,4,FALSE)</f>
        <v>ЮФО</v>
      </c>
      <c r="F8" s="180"/>
      <c r="G8" s="180"/>
      <c r="H8" s="151"/>
      <c r="I8" s="151"/>
      <c r="J8" s="193"/>
      <c r="K8" s="222">
        <v>6</v>
      </c>
      <c r="L8" s="199" t="str">
        <f>VLOOKUP(K8,'пр.взв.'!B7:F66,2,FALSE)</f>
        <v>ЛЕПЕХА Алексей Александрович</v>
      </c>
      <c r="M8" s="178" t="str">
        <f>VLOOKUP(K8,'пр.взв.'!B7:G124,3,FALSE)</f>
        <v>18.02.1994, кмс</v>
      </c>
      <c r="N8" s="178" t="str">
        <f>VLOOKUP(K8,'пр.взв.'!B7:H124,4,FALSE)</f>
        <v>ЮФО</v>
      </c>
      <c r="O8" s="180"/>
      <c r="P8" s="180"/>
      <c r="Q8" s="151"/>
      <c r="R8" s="151"/>
    </row>
    <row r="9" spans="1:18" ht="13.5" thickBot="1">
      <c r="A9" s="234"/>
      <c r="B9" s="229"/>
      <c r="C9" s="230"/>
      <c r="D9" s="231"/>
      <c r="E9" s="231"/>
      <c r="F9" s="228"/>
      <c r="G9" s="228"/>
      <c r="H9" s="128"/>
      <c r="I9" s="128"/>
      <c r="J9" s="232"/>
      <c r="K9" s="229"/>
      <c r="L9" s="233"/>
      <c r="M9" s="227"/>
      <c r="N9" s="227"/>
      <c r="O9" s="228"/>
      <c r="P9" s="228"/>
      <c r="Q9" s="128"/>
      <c r="R9" s="128"/>
    </row>
    <row r="10" spans="1:18" ht="12.75">
      <c r="A10" s="224">
        <v>2</v>
      </c>
      <c r="B10" s="223">
        <v>3</v>
      </c>
      <c r="C10" s="204" t="str">
        <f>VLOOKUP(B10,'пр.взв.'!B7:F66,2,FALSE)</f>
        <v>ОРЛОВ Иван Николаевич</v>
      </c>
      <c r="D10" s="179" t="str">
        <f>VLOOKUP(B10,'пр.взв.'!B7:G126,3,FALSE)</f>
        <v>07.05.85 мс</v>
      </c>
      <c r="E10" s="179" t="str">
        <f>VLOOKUP(B10,'пр.взв.'!B7:H126,4,FALSE)</f>
        <v>ПФО</v>
      </c>
      <c r="F10" s="190"/>
      <c r="G10" s="191"/>
      <c r="H10" s="182"/>
      <c r="I10" s="205"/>
      <c r="J10" s="192">
        <v>6</v>
      </c>
      <c r="K10" s="223">
        <v>4</v>
      </c>
      <c r="L10" s="197" t="str">
        <f>VLOOKUP(K10,'пр.взв.'!B7:F66,2,FALSE)</f>
        <v>ХАМЗАТХАНОВ Хамид Тагирович</v>
      </c>
      <c r="M10" s="189" t="str">
        <f>VLOOKUP(K10,'пр.взв.'!B7:G126,3,FALSE)</f>
        <v>09.09.89 мс</v>
      </c>
      <c r="N10" s="189" t="str">
        <f>VLOOKUP(K10,'пр.взв.'!B7:H126,4,FALSE)</f>
        <v>ЮФО</v>
      </c>
      <c r="O10" s="190"/>
      <c r="P10" s="191"/>
      <c r="Q10" s="182"/>
      <c r="R10" s="205"/>
    </row>
    <row r="11" spans="1:18" ht="12.75">
      <c r="A11" s="225"/>
      <c r="B11" s="222"/>
      <c r="C11" s="187"/>
      <c r="D11" s="143"/>
      <c r="E11" s="143"/>
      <c r="F11" s="143"/>
      <c r="G11" s="143"/>
      <c r="H11" s="149"/>
      <c r="I11" s="144"/>
      <c r="J11" s="193"/>
      <c r="K11" s="222"/>
      <c r="L11" s="198"/>
      <c r="M11" s="179"/>
      <c r="N11" s="179"/>
      <c r="O11" s="143"/>
      <c r="P11" s="143"/>
      <c r="Q11" s="149"/>
      <c r="R11" s="144"/>
    </row>
    <row r="12" spans="1:18" ht="12.75">
      <c r="A12" s="225"/>
      <c r="B12" s="222">
        <v>7</v>
      </c>
      <c r="C12" s="186" t="e">
        <f>VLOOKUP(B12,'пр.взв.'!B7:F66,2,FALSE)</f>
        <v>#N/A</v>
      </c>
      <c r="D12" s="188" t="e">
        <f>VLOOKUP(B12,'пр.взв.'!B7:G128,3,FALSE)</f>
        <v>#N/A</v>
      </c>
      <c r="E12" s="179" t="e">
        <f>VLOOKUP(B12,'пр.взв.'!B2:H128,4,FALSE)</f>
        <v>#N/A</v>
      </c>
      <c r="F12" s="180"/>
      <c r="G12" s="180"/>
      <c r="H12" s="151"/>
      <c r="I12" s="151"/>
      <c r="J12" s="193"/>
      <c r="K12" s="222">
        <v>8</v>
      </c>
      <c r="L12" s="199" t="e">
        <f>VLOOKUP(K12,'пр.взв.'!B7:F66,2,FALSE)</f>
        <v>#N/A</v>
      </c>
      <c r="M12" s="178" t="e">
        <f>VLOOKUP(K12,'пр.взв.'!B7:G128,3,FALSE)</f>
        <v>#N/A</v>
      </c>
      <c r="N12" s="178" t="e">
        <f>VLOOKUP(K12,'пр.взв.'!B7:H128,4,FALSE)</f>
        <v>#N/A</v>
      </c>
      <c r="O12" s="180"/>
      <c r="P12" s="180"/>
      <c r="Q12" s="151"/>
      <c r="R12" s="151"/>
    </row>
    <row r="13" spans="1:18" ht="12.75">
      <c r="A13" s="226"/>
      <c r="B13" s="222"/>
      <c r="C13" s="187"/>
      <c r="D13" s="143"/>
      <c r="E13" s="143"/>
      <c r="F13" s="181"/>
      <c r="G13" s="181"/>
      <c r="H13" s="152"/>
      <c r="I13" s="152"/>
      <c r="J13" s="194"/>
      <c r="K13" s="222"/>
      <c r="L13" s="198"/>
      <c r="M13" s="179"/>
      <c r="N13" s="179"/>
      <c r="O13" s="181"/>
      <c r="P13" s="181"/>
      <c r="Q13" s="152"/>
      <c r="R13" s="152"/>
    </row>
    <row r="15" spans="2:18" ht="16.5" thickBot="1">
      <c r="B15" s="77" t="s">
        <v>36</v>
      </c>
      <c r="C15" s="81" t="s">
        <v>44</v>
      </c>
      <c r="D15" s="81"/>
      <c r="E15" s="81"/>
      <c r="F15" s="82" t="str">
        <f>'пр.взв.'!D4</f>
        <v>в.к. 90    кг</v>
      </c>
      <c r="G15" s="81"/>
      <c r="H15" s="81"/>
      <c r="I15" s="81"/>
      <c r="J15" s="80"/>
      <c r="K15" s="77" t="s">
        <v>1</v>
      </c>
      <c r="L15" s="81" t="s">
        <v>44</v>
      </c>
      <c r="M15" s="81"/>
      <c r="N15" s="81"/>
      <c r="O15" s="82" t="str">
        <f>'пр.взв.'!D4</f>
        <v>в.к. 90    кг</v>
      </c>
      <c r="P15" s="81"/>
      <c r="Q15" s="81"/>
      <c r="R15" s="81"/>
    </row>
    <row r="16" spans="1:18" ht="12.75" customHeight="1">
      <c r="A16" s="210" t="s">
        <v>47</v>
      </c>
      <c r="B16" s="212" t="s">
        <v>5</v>
      </c>
      <c r="C16" s="206" t="s">
        <v>6</v>
      </c>
      <c r="D16" s="206" t="s">
        <v>14</v>
      </c>
      <c r="E16" s="206" t="s">
        <v>15</v>
      </c>
      <c r="F16" s="206" t="s">
        <v>16</v>
      </c>
      <c r="G16" s="208" t="s">
        <v>42</v>
      </c>
      <c r="H16" s="200" t="s">
        <v>43</v>
      </c>
      <c r="I16" s="202" t="s">
        <v>18</v>
      </c>
      <c r="J16" s="210" t="s">
        <v>47</v>
      </c>
      <c r="K16" s="212" t="s">
        <v>5</v>
      </c>
      <c r="L16" s="206" t="s">
        <v>6</v>
      </c>
      <c r="M16" s="206" t="s">
        <v>14</v>
      </c>
      <c r="N16" s="206" t="s">
        <v>15</v>
      </c>
      <c r="O16" s="206" t="s">
        <v>16</v>
      </c>
      <c r="P16" s="208" t="s">
        <v>42</v>
      </c>
      <c r="Q16" s="200" t="s">
        <v>43</v>
      </c>
      <c r="R16" s="202" t="s">
        <v>18</v>
      </c>
    </row>
    <row r="17" spans="1:18" ht="13.5" customHeight="1" thickBot="1">
      <c r="A17" s="211"/>
      <c r="B17" s="213" t="s">
        <v>37</v>
      </c>
      <c r="C17" s="207"/>
      <c r="D17" s="207"/>
      <c r="E17" s="207"/>
      <c r="F17" s="207"/>
      <c r="G17" s="209"/>
      <c r="H17" s="201"/>
      <c r="I17" s="203" t="s">
        <v>38</v>
      </c>
      <c r="J17" s="211"/>
      <c r="K17" s="213" t="s">
        <v>37</v>
      </c>
      <c r="L17" s="207"/>
      <c r="M17" s="207"/>
      <c r="N17" s="207"/>
      <c r="O17" s="207"/>
      <c r="P17" s="209"/>
      <c r="Q17" s="201"/>
      <c r="R17" s="203" t="s">
        <v>38</v>
      </c>
    </row>
    <row r="18" spans="1:18" ht="12.75">
      <c r="A18" s="218">
        <v>1</v>
      </c>
      <c r="B18" s="221">
        <f>'пр.хода'!E9</f>
        <v>1</v>
      </c>
      <c r="C18" s="204" t="str">
        <f>VLOOKUP(B18,'пр.взв.'!B1:F78,2,FALSE)</f>
        <v>БАЯЛИЕВ МовладиХусеевич</v>
      </c>
      <c r="D18" s="205" t="str">
        <f>VLOOKUP(B18,'пр.взв.'!B1:G134,3,FALSE)</f>
        <v>06.04.84 мс</v>
      </c>
      <c r="E18" s="205" t="str">
        <f>VLOOKUP(B18,'пр.взв.'!B1:H134,4,FALSE)</f>
        <v>СКФО</v>
      </c>
      <c r="F18" s="181"/>
      <c r="G18" s="217"/>
      <c r="H18" s="215"/>
      <c r="I18" s="152"/>
      <c r="J18" s="218">
        <v>2</v>
      </c>
      <c r="K18" s="221">
        <f>'пр.хода'!Q9</f>
        <v>2</v>
      </c>
      <c r="L18" s="197" t="str">
        <f>VLOOKUP(K18,'пр.взв.'!B1:F74,2,FALSE)</f>
        <v>ОГАНИСЯН Давид Гагикович</v>
      </c>
      <c r="M18" s="189" t="str">
        <f>VLOOKUP(K18,'пр.взв.'!B1:G134,3,FALSE)</f>
        <v>11.05.94 мс</v>
      </c>
      <c r="N18" s="189" t="str">
        <f>VLOOKUP(K18,'пр.взв.'!B1:H134,4,FALSE)</f>
        <v>ЮФО</v>
      </c>
      <c r="O18" s="181"/>
      <c r="P18" s="217"/>
      <c r="Q18" s="215"/>
      <c r="R18" s="152"/>
    </row>
    <row r="19" spans="1:18" ht="12.75">
      <c r="A19" s="219"/>
      <c r="B19" s="196"/>
      <c r="C19" s="187"/>
      <c r="D19" s="143"/>
      <c r="E19" s="143"/>
      <c r="F19" s="143"/>
      <c r="G19" s="143"/>
      <c r="H19" s="149"/>
      <c r="I19" s="144"/>
      <c r="J19" s="219"/>
      <c r="K19" s="196"/>
      <c r="L19" s="198"/>
      <c r="M19" s="179"/>
      <c r="N19" s="179"/>
      <c r="O19" s="143"/>
      <c r="P19" s="143"/>
      <c r="Q19" s="149"/>
      <c r="R19" s="144"/>
    </row>
    <row r="20" spans="1:18" ht="12.75">
      <c r="A20" s="219"/>
      <c r="B20" s="216">
        <f>'пр.хода'!E13</f>
        <v>3</v>
      </c>
      <c r="C20" s="186" t="str">
        <f>VLOOKUP(B20,'пр.взв.'!B1:F78,2,FALSE)</f>
        <v>ОРЛОВ Иван Николаевич</v>
      </c>
      <c r="D20" s="188" t="str">
        <f>VLOOKUP(B20,'пр.взв.'!B1:G136,3,FALSE)</f>
        <v>07.05.85 мс</v>
      </c>
      <c r="E20" s="188" t="str">
        <f>VLOOKUP(B20,'пр.взв.'!B1:H136,4,FALSE)</f>
        <v>ПФО</v>
      </c>
      <c r="F20" s="180"/>
      <c r="G20" s="180"/>
      <c r="H20" s="151"/>
      <c r="I20" s="151"/>
      <c r="J20" s="219"/>
      <c r="K20" s="216">
        <f>'пр.хода'!Q13</f>
        <v>4</v>
      </c>
      <c r="L20" s="199" t="str">
        <f>VLOOKUP(K20,'пр.взв.'!B1:F74,2,FALSE)</f>
        <v>ХАМЗАТХАНОВ Хамид Тагирович</v>
      </c>
      <c r="M20" s="178" t="str">
        <f>VLOOKUP(K20,'пр.взв.'!B1:G136,3,FALSE)</f>
        <v>09.09.89 мс</v>
      </c>
      <c r="N20" s="178" t="str">
        <f>VLOOKUP(K20,'пр.взв.'!B1:H136,4,FALSE)</f>
        <v>ЮФО</v>
      </c>
      <c r="O20" s="180"/>
      <c r="P20" s="180"/>
      <c r="Q20" s="151"/>
      <c r="R20" s="151"/>
    </row>
    <row r="21" spans="1:18" ht="12.75">
      <c r="A21" s="220"/>
      <c r="B21" s="185"/>
      <c r="C21" s="187"/>
      <c r="D21" s="143"/>
      <c r="E21" s="143"/>
      <c r="F21" s="181"/>
      <c r="G21" s="181"/>
      <c r="H21" s="152"/>
      <c r="I21" s="152"/>
      <c r="J21" s="220"/>
      <c r="K21" s="185"/>
      <c r="L21" s="198"/>
      <c r="M21" s="179"/>
      <c r="N21" s="179"/>
      <c r="O21" s="181"/>
      <c r="P21" s="181"/>
      <c r="Q21" s="152"/>
      <c r="R21" s="152"/>
    </row>
    <row r="23" spans="1:18" ht="15">
      <c r="A23" s="214" t="s">
        <v>45</v>
      </c>
      <c r="B23" s="214"/>
      <c r="C23" s="214"/>
      <c r="D23" s="214"/>
      <c r="E23" s="214"/>
      <c r="F23" s="214"/>
      <c r="G23" s="214"/>
      <c r="H23" s="214"/>
      <c r="I23" s="214"/>
      <c r="J23" s="214" t="s">
        <v>46</v>
      </c>
      <c r="K23" s="214"/>
      <c r="L23" s="214"/>
      <c r="M23" s="214"/>
      <c r="N23" s="214"/>
      <c r="O23" s="214"/>
      <c r="P23" s="214"/>
      <c r="Q23" s="214"/>
      <c r="R23" s="214"/>
    </row>
    <row r="24" spans="2:18" ht="16.5" thickBot="1">
      <c r="B24" s="77" t="s">
        <v>36</v>
      </c>
      <c r="C24" s="83"/>
      <c r="D24" s="83"/>
      <c r="E24" s="83"/>
      <c r="F24" s="83" t="str">
        <f>'пр.взв.'!D4</f>
        <v>в.к. 90    кг</v>
      </c>
      <c r="G24" s="83"/>
      <c r="H24" s="83"/>
      <c r="I24" s="83"/>
      <c r="J24" s="84"/>
      <c r="K24" s="85" t="s">
        <v>1</v>
      </c>
      <c r="L24" s="83"/>
      <c r="M24" s="83"/>
      <c r="N24" s="83"/>
      <c r="O24" s="83" t="str">
        <f>'пр.взв.'!D4</f>
        <v>в.к. 90    кг</v>
      </c>
      <c r="P24" s="80"/>
      <c r="Q24" s="80"/>
      <c r="R24" s="80"/>
    </row>
    <row r="25" spans="1:18" ht="12.75" customHeight="1">
      <c r="A25" s="210" t="s">
        <v>47</v>
      </c>
      <c r="B25" s="212" t="s">
        <v>5</v>
      </c>
      <c r="C25" s="206" t="s">
        <v>6</v>
      </c>
      <c r="D25" s="206" t="s">
        <v>14</v>
      </c>
      <c r="E25" s="206" t="s">
        <v>15</v>
      </c>
      <c r="F25" s="206" t="s">
        <v>16</v>
      </c>
      <c r="G25" s="208" t="s">
        <v>42</v>
      </c>
      <c r="H25" s="200" t="s">
        <v>43</v>
      </c>
      <c r="I25" s="202" t="s">
        <v>18</v>
      </c>
      <c r="J25" s="210" t="s">
        <v>47</v>
      </c>
      <c r="K25" s="212" t="s">
        <v>5</v>
      </c>
      <c r="L25" s="206" t="s">
        <v>6</v>
      </c>
      <c r="M25" s="206" t="s">
        <v>14</v>
      </c>
      <c r="N25" s="206" t="s">
        <v>15</v>
      </c>
      <c r="O25" s="206" t="s">
        <v>16</v>
      </c>
      <c r="P25" s="208" t="s">
        <v>42</v>
      </c>
      <c r="Q25" s="200" t="s">
        <v>43</v>
      </c>
      <c r="R25" s="202" t="s">
        <v>18</v>
      </c>
    </row>
    <row r="26" spans="1:18" ht="13.5" customHeight="1" thickBot="1">
      <c r="A26" s="211"/>
      <c r="B26" s="213" t="s">
        <v>37</v>
      </c>
      <c r="C26" s="207"/>
      <c r="D26" s="207"/>
      <c r="E26" s="207"/>
      <c r="F26" s="207"/>
      <c r="G26" s="209"/>
      <c r="H26" s="201"/>
      <c r="I26" s="203" t="s">
        <v>38</v>
      </c>
      <c r="J26" s="211"/>
      <c r="K26" s="213" t="s">
        <v>37</v>
      </c>
      <c r="L26" s="207"/>
      <c r="M26" s="207"/>
      <c r="N26" s="207"/>
      <c r="O26" s="207"/>
      <c r="P26" s="209"/>
      <c r="Q26" s="201"/>
      <c r="R26" s="203" t="s">
        <v>38</v>
      </c>
    </row>
    <row r="27" spans="1:18" ht="12.75">
      <c r="A27" s="192">
        <v>1</v>
      </c>
      <c r="B27" s="195">
        <f>'пр.хода'!A21</f>
        <v>0</v>
      </c>
      <c r="C27" s="204" t="e">
        <f>VLOOKUP(B27,'пр.взв.'!B2:F87,2,FALSE)</f>
        <v>#N/A</v>
      </c>
      <c r="D27" s="205" t="e">
        <f>VLOOKUP(B27,'пр.взв.'!B2:G143,3,FALSE)</f>
        <v>#N/A</v>
      </c>
      <c r="E27" s="205" t="e">
        <f>VLOOKUP(B27,'пр.взв.'!B2:H143,4,FALSE)</f>
        <v>#N/A</v>
      </c>
      <c r="F27" s="190"/>
      <c r="G27" s="191"/>
      <c r="H27" s="182"/>
      <c r="I27" s="183"/>
      <c r="J27" s="192">
        <v>2</v>
      </c>
      <c r="K27" s="195">
        <f>'пр.хода'!U21</f>
        <v>6</v>
      </c>
      <c r="L27" s="197" t="str">
        <f>VLOOKUP(K27,'пр.взв.'!B2:F87,2,FALSE)</f>
        <v>ЛЕПЕХА Алексей Александрович</v>
      </c>
      <c r="M27" s="189" t="str">
        <f>VLOOKUP(K27,'пр.взв.'!B2:G143,3,FALSE)</f>
        <v>18.02.1994, кмс</v>
      </c>
      <c r="N27" s="189" t="str">
        <f>VLOOKUP(K27,'пр.взв.'!B2:H143,4,FALSE)</f>
        <v>ЮФО</v>
      </c>
      <c r="O27" s="190"/>
      <c r="P27" s="191"/>
      <c r="Q27" s="182"/>
      <c r="R27" s="183"/>
    </row>
    <row r="28" spans="1:18" ht="12.75">
      <c r="A28" s="193"/>
      <c r="B28" s="196"/>
      <c r="C28" s="187"/>
      <c r="D28" s="143"/>
      <c r="E28" s="143"/>
      <c r="F28" s="143"/>
      <c r="G28" s="143"/>
      <c r="H28" s="149"/>
      <c r="I28" s="144"/>
      <c r="J28" s="193"/>
      <c r="K28" s="196"/>
      <c r="L28" s="198"/>
      <c r="M28" s="179"/>
      <c r="N28" s="179"/>
      <c r="O28" s="143"/>
      <c r="P28" s="143"/>
      <c r="Q28" s="149"/>
      <c r="R28" s="144"/>
    </row>
    <row r="29" spans="1:18" ht="12.75">
      <c r="A29" s="193"/>
      <c r="B29" s="184">
        <f>'пр.хода'!A23</f>
        <v>0</v>
      </c>
      <c r="C29" s="186" t="e">
        <f>VLOOKUP(B29,'пр.взв.'!B2:F87,2,FALSE)</f>
        <v>#N/A</v>
      </c>
      <c r="D29" s="188" t="e">
        <f>VLOOKUP(B29,'пр.взв.'!B2:G145,3,FALSE)</f>
        <v>#N/A</v>
      </c>
      <c r="E29" s="188" t="e">
        <f>VLOOKUP(B29,'пр.взв.'!B2:H145,4,FALSE)</f>
        <v>#N/A</v>
      </c>
      <c r="F29" s="180"/>
      <c r="G29" s="180"/>
      <c r="H29" s="151"/>
      <c r="I29" s="151"/>
      <c r="J29" s="193"/>
      <c r="K29" s="184">
        <f>'пр.хода'!U23</f>
        <v>0</v>
      </c>
      <c r="L29" s="199" t="e">
        <f>VLOOKUP(K29,'пр.взв.'!B2:F87,2,FALSE)</f>
        <v>#N/A</v>
      </c>
      <c r="M29" s="178" t="e">
        <f>VLOOKUP(K29,'пр.взв.'!B2:G145,3,FALSE)</f>
        <v>#N/A</v>
      </c>
      <c r="N29" s="178" t="e">
        <f>VLOOKUP(K29,'пр.взв.'!B2:H145,4,FALSE)</f>
        <v>#N/A</v>
      </c>
      <c r="O29" s="180"/>
      <c r="P29" s="180"/>
      <c r="Q29" s="151"/>
      <c r="R29" s="151"/>
    </row>
    <row r="30" spans="1:18" ht="12.75">
      <c r="A30" s="194"/>
      <c r="B30" s="185"/>
      <c r="C30" s="187"/>
      <c r="D30" s="143"/>
      <c r="E30" s="143"/>
      <c r="F30" s="181"/>
      <c r="G30" s="181"/>
      <c r="H30" s="152"/>
      <c r="I30" s="152"/>
      <c r="J30" s="194"/>
      <c r="K30" s="185"/>
      <c r="L30" s="198"/>
      <c r="M30" s="179"/>
      <c r="N30" s="179"/>
      <c r="O30" s="181"/>
      <c r="P30" s="181"/>
      <c r="Q30" s="152"/>
      <c r="R30" s="152"/>
    </row>
  </sheetData>
  <mergeCells count="19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0" t="s">
        <v>25</v>
      </c>
      <c r="D1" s="251"/>
      <c r="E1" s="251"/>
      <c r="F1" s="251"/>
      <c r="G1" s="251"/>
      <c r="H1" s="251"/>
      <c r="I1" s="251"/>
      <c r="J1" s="252"/>
    </row>
    <row r="2" spans="1:36" ht="26.25" customHeight="1" thickBot="1">
      <c r="A2" s="6"/>
      <c r="B2" s="6"/>
      <c r="C2" s="139" t="str">
        <f>HYPERLINK('[1]реквизиты'!$A$2)</f>
        <v>Наименование соревнования</v>
      </c>
      <c r="D2" s="140"/>
      <c r="E2" s="140"/>
      <c r="F2" s="140"/>
      <c r="G2" s="140"/>
      <c r="H2" s="140"/>
      <c r="I2" s="140"/>
      <c r="J2" s="240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90  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39" t="s">
        <v>0</v>
      </c>
      <c r="B5" s="23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41">
        <v>1</v>
      </c>
      <c r="B6" s="243" t="str">
        <f>VLOOKUP('стартвый '!A6:A7,'пр.взв.'!B6:C18,2,FALSE)</f>
        <v>БАЯЛИЕВ МовладиХусеевич</v>
      </c>
      <c r="C6" s="245" t="str">
        <f>VLOOKUP(A6,'пр.взв.'!B6:H18,3,FALSE)</f>
        <v>06.04.84 мс</v>
      </c>
      <c r="D6" s="245" t="str">
        <f>VLOOKUP(A6,'пр.взв.'!B6:H18,4,FALSE)</f>
        <v>СКФО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42"/>
      <c r="B7" s="244"/>
      <c r="C7" s="246"/>
      <c r="D7" s="246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47">
        <v>5</v>
      </c>
      <c r="B8" s="248" t="str">
        <f>VLOOKUP('стартвый '!A8:A9,'пр.взв.'!B8:C19,2,FALSE)</f>
        <v>ХАЙБУЛАЕВ Али </v>
      </c>
      <c r="C8" s="249" t="str">
        <f>VLOOKUP(A8,'пр.взв.'!B6:H18,3,FALSE)</f>
        <v>08.04.79 мс</v>
      </c>
      <c r="D8" s="249" t="str">
        <f>VLOOKUP(A8,'пр.взв.'!B6:H18,4,FALSE)</f>
        <v>ЮФО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42"/>
      <c r="B9" s="244"/>
      <c r="C9" s="246"/>
      <c r="D9" s="246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41">
        <v>3</v>
      </c>
      <c r="B10" s="243" t="str">
        <f>VLOOKUP('стартвый '!A10:A11,'пр.взв.'!B10:C21,2,FALSE)</f>
        <v>ОРЛОВ Иван Николаевич</v>
      </c>
      <c r="C10" s="245" t="str">
        <f>VLOOKUP(A10,'пр.взв.'!B6:H18,3,FALSE)</f>
        <v>07.05.85 мс</v>
      </c>
      <c r="D10" s="245" t="str">
        <f>VLOOKUP(A10,'пр.взв.'!B6:H18,4,FALSE)</f>
        <v>ПФО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42"/>
      <c r="B11" s="244"/>
      <c r="C11" s="246"/>
      <c r="D11" s="246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7">
        <v>7</v>
      </c>
      <c r="B12" s="248" t="e">
        <f>VLOOKUP('стартвый '!A12:A13,'пр.взв.'!B12:C23,2,FALSE)</f>
        <v>#N/A</v>
      </c>
      <c r="C12" s="249" t="e">
        <f>VLOOKUP(A12,'пр.взв.'!B6:H18,3,FALSE)</f>
        <v>#N/A</v>
      </c>
      <c r="D12" s="249" t="e">
        <f>VLOOKUP(A12,'пр.взв.'!B6:H18,4,FALSE)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3"/>
      <c r="B13" s="254"/>
      <c r="C13" s="255"/>
      <c r="D13" s="255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39" t="s">
        <v>1</v>
      </c>
      <c r="B16" s="239"/>
      <c r="E16" s="23"/>
      <c r="F16" s="23"/>
      <c r="G16" s="23"/>
      <c r="H16" s="23"/>
      <c r="I16" s="45"/>
      <c r="J16" s="3"/>
    </row>
    <row r="17" spans="1:10" ht="13.5" thickBot="1">
      <c r="A17" s="241">
        <v>2</v>
      </c>
      <c r="B17" s="243" t="str">
        <f>VLOOKUP(A17,'пр.взв.'!B7:H18,2,FALSE)</f>
        <v>ОГАНИСЯН Давид Гагикович</v>
      </c>
      <c r="C17" s="245" t="str">
        <f>VLOOKUP(A17,'пр.взв.'!B7:H18,3,FALSE)</f>
        <v>11.05.94 мс</v>
      </c>
      <c r="D17" s="245" t="str">
        <f>VLOOKUP(A17,'пр.взв.'!B7:H18,4,FALSE)</f>
        <v>ЮФО</v>
      </c>
      <c r="E17" s="23"/>
      <c r="F17" s="23"/>
      <c r="G17" s="23"/>
      <c r="H17" s="23"/>
      <c r="I17" s="38"/>
      <c r="J17" s="3"/>
    </row>
    <row r="18" spans="1:10" ht="12.75">
      <c r="A18" s="242"/>
      <c r="B18" s="244"/>
      <c r="C18" s="246"/>
      <c r="D18" s="246"/>
      <c r="E18" s="25"/>
      <c r="F18" s="23"/>
      <c r="G18" s="30"/>
      <c r="H18" s="27"/>
      <c r="I18" s="38"/>
      <c r="J18" s="3"/>
    </row>
    <row r="19" spans="1:10" ht="13.5" thickBot="1">
      <c r="A19" s="247">
        <v>6</v>
      </c>
      <c r="B19" s="248" t="str">
        <f>VLOOKUP('стартвый '!A19:A20,'пр.взв.'!B7:H18,2,FALSE)</f>
        <v>ЛЕПЕХА Алексей Александрович</v>
      </c>
      <c r="C19" s="249" t="str">
        <f>VLOOKUP(A19,'пр.взв.'!B7:H18,3,FALSE)</f>
        <v>18.02.1994, кмс</v>
      </c>
      <c r="D19" s="249" t="str">
        <f>VLOOKUP(A19,'пр.взв.'!B7:H18,4,FALSE)</f>
        <v>ЮФО</v>
      </c>
      <c r="E19" s="24"/>
      <c r="F19" s="26"/>
      <c r="G19" s="29"/>
      <c r="H19" s="27"/>
      <c r="I19" s="38"/>
      <c r="J19" s="3"/>
    </row>
    <row r="20" spans="1:10" ht="13.5" thickBot="1">
      <c r="A20" s="242"/>
      <c r="B20" s="244"/>
      <c r="C20" s="246"/>
      <c r="D20" s="246"/>
      <c r="E20" s="23"/>
      <c r="F20" s="27"/>
      <c r="G20" s="25"/>
      <c r="H20" s="31"/>
      <c r="I20" s="38"/>
      <c r="J20" s="3"/>
    </row>
    <row r="21" spans="1:8" ht="13.5" thickBot="1">
      <c r="A21" s="241">
        <v>4</v>
      </c>
      <c r="B21" s="243" t="str">
        <f>VLOOKUP('стартвый '!A21:A22,'пр.взв.'!B7:H18,2,FALSE)</f>
        <v>ХАМЗАТХАНОВ Хамид Тагирович</v>
      </c>
      <c r="C21" s="245" t="str">
        <f>VLOOKUP(A21,'пр.взв.'!B7:H18,3,FALSE)</f>
        <v>09.09.89 мс</v>
      </c>
      <c r="D21" s="245" t="str">
        <f>VLOOKUP(A21,'пр.взв.'!B7:H18,4,FALSE)</f>
        <v>ЮФО</v>
      </c>
      <c r="E21" s="23"/>
      <c r="F21" s="27"/>
      <c r="G21" s="24"/>
      <c r="H21" s="3"/>
    </row>
    <row r="22" spans="1:8" ht="12.75">
      <c r="A22" s="242"/>
      <c r="B22" s="244"/>
      <c r="C22" s="246"/>
      <c r="D22" s="246"/>
      <c r="E22" s="25"/>
      <c r="F22" s="28"/>
      <c r="G22" s="29"/>
      <c r="H22" s="27"/>
    </row>
    <row r="23" spans="1:8" ht="13.5" thickBot="1">
      <c r="A23" s="247">
        <v>8</v>
      </c>
      <c r="B23" s="248" t="e">
        <f>VLOOKUP('стартвый '!A23:A24,'пр.взв.'!B7:H18,2,FALSE)</f>
        <v>#N/A</v>
      </c>
      <c r="C23" s="249" t="e">
        <f>VLOOKUP(A23,'пр.взв.'!B7:H18,3,FALSE)</f>
        <v>#N/A</v>
      </c>
      <c r="D23" s="249" t="e">
        <f>VLOOKUP(A23,'пр.взв.'!B7:H18,4,FALSE)</f>
        <v>#N/A</v>
      </c>
      <c r="E23" s="24"/>
      <c r="F23" s="23"/>
      <c r="G23" s="30"/>
      <c r="H23" s="27"/>
    </row>
    <row r="24" spans="1:8" ht="13.5" thickBot="1">
      <c r="A24" s="253"/>
      <c r="B24" s="254"/>
      <c r="C24" s="255"/>
      <c r="D24" s="255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6">
      <selection activeCell="A1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33" t="str">
        <f>'пр.хода'!C3</f>
        <v>XII  Всероссийский турнир по самбо на призы 5-ти кратного чемпиона мира , ЗМС СССР Гусейна Хайбулаева</v>
      </c>
      <c r="B1" s="275"/>
      <c r="C1" s="275"/>
      <c r="D1" s="275"/>
      <c r="E1" s="275"/>
      <c r="F1" s="275"/>
      <c r="G1" s="275"/>
      <c r="H1" s="276"/>
    </row>
    <row r="2" spans="1:8" ht="12.75">
      <c r="A2" s="277" t="str">
        <f>'пр.хода'!C4</f>
        <v>7-9 июня 2013 год   г.Краснодар</v>
      </c>
      <c r="B2" s="277"/>
      <c r="C2" s="277"/>
      <c r="D2" s="277"/>
      <c r="E2" s="277"/>
      <c r="F2" s="277"/>
      <c r="G2" s="277"/>
      <c r="H2" s="277"/>
    </row>
    <row r="3" spans="1:8" ht="18.75" thickBot="1">
      <c r="A3" s="278" t="s">
        <v>31</v>
      </c>
      <c r="B3" s="278"/>
      <c r="C3" s="278"/>
      <c r="D3" s="278"/>
      <c r="E3" s="278"/>
      <c r="F3" s="278"/>
      <c r="G3" s="278"/>
      <c r="H3" s="278"/>
    </row>
    <row r="4" spans="2:8" ht="18.75" thickBot="1">
      <c r="B4" s="70"/>
      <c r="C4" s="71"/>
      <c r="D4" s="279" t="str">
        <f>HYPERLINK('пр.взв.'!D4)</f>
        <v>в.к. 90    кг</v>
      </c>
      <c r="E4" s="280"/>
      <c r="F4" s="281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272" t="s">
        <v>32</v>
      </c>
      <c r="B6" s="265" t="str">
        <f>VLOOKUP(J6,'пр.взв.'!B6:H129,2,FALSE)</f>
        <v>ОГАНИСЯН Давид Гагикович</v>
      </c>
      <c r="C6" s="265"/>
      <c r="D6" s="265"/>
      <c r="E6" s="265"/>
      <c r="F6" s="265"/>
      <c r="G6" s="265"/>
      <c r="H6" s="258" t="str">
        <f>VLOOKUP(J6,'пр.взв.'!B6:H129,3,FALSE)</f>
        <v>11.05.94 мс</v>
      </c>
      <c r="I6" s="71"/>
      <c r="J6" s="72">
        <v>2</v>
      </c>
    </row>
    <row r="7" spans="1:10" ht="9.75" customHeight="1">
      <c r="A7" s="273"/>
      <c r="B7" s="266"/>
      <c r="C7" s="266"/>
      <c r="D7" s="266"/>
      <c r="E7" s="266"/>
      <c r="F7" s="266"/>
      <c r="G7" s="266"/>
      <c r="H7" s="267"/>
      <c r="I7" s="71"/>
      <c r="J7" s="72"/>
    </row>
    <row r="8" spans="1:10" ht="18">
      <c r="A8" s="273"/>
      <c r="B8" s="268" t="str">
        <f>VLOOKUP(J6,'пр.взв.'!B6:H129,4,FALSE)</f>
        <v>ЮФО</v>
      </c>
      <c r="C8" s="268"/>
      <c r="D8" s="268"/>
      <c r="E8" s="268"/>
      <c r="F8" s="268"/>
      <c r="G8" s="268"/>
      <c r="H8" s="267"/>
      <c r="I8" s="71"/>
      <c r="J8" s="72"/>
    </row>
    <row r="9" spans="1:10" ht="9" customHeight="1" thickBot="1">
      <c r="A9" s="274"/>
      <c r="B9" s="260"/>
      <c r="C9" s="260"/>
      <c r="D9" s="260"/>
      <c r="E9" s="260"/>
      <c r="F9" s="260"/>
      <c r="G9" s="260"/>
      <c r="H9" s="261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269" t="s">
        <v>33</v>
      </c>
      <c r="B11" s="265" t="str">
        <f>VLOOKUP(J11,'пр.взв.'!B6:H129,2,FALSE)</f>
        <v>БАЯЛИЕВ МовладиХусеевич</v>
      </c>
      <c r="C11" s="265"/>
      <c r="D11" s="265"/>
      <c r="E11" s="265"/>
      <c r="F11" s="265"/>
      <c r="G11" s="265"/>
      <c r="H11" s="258" t="str">
        <f>VLOOKUP(J11,'пр.взв.'!B6:H129,3,FALSE)</f>
        <v>06.04.84 мс</v>
      </c>
      <c r="I11" s="71"/>
      <c r="J11" s="72">
        <v>1</v>
      </c>
    </row>
    <row r="12" spans="1:10" ht="11.25" customHeight="1">
      <c r="A12" s="270"/>
      <c r="B12" s="266"/>
      <c r="C12" s="266"/>
      <c r="D12" s="266"/>
      <c r="E12" s="266"/>
      <c r="F12" s="266"/>
      <c r="G12" s="266"/>
      <c r="H12" s="267"/>
      <c r="I12" s="71"/>
      <c r="J12" s="72"/>
    </row>
    <row r="13" spans="1:10" ht="18">
      <c r="A13" s="270"/>
      <c r="B13" s="268" t="str">
        <f>VLOOKUP(J11,'пр.взв.'!B6:H129,4,FALSE)</f>
        <v>СКФО</v>
      </c>
      <c r="C13" s="268"/>
      <c r="D13" s="268"/>
      <c r="E13" s="268"/>
      <c r="F13" s="268"/>
      <c r="G13" s="268"/>
      <c r="H13" s="267"/>
      <c r="I13" s="71"/>
      <c r="J13" s="72"/>
    </row>
    <row r="14" spans="1:10" ht="9" customHeight="1" thickBot="1">
      <c r="A14" s="271"/>
      <c r="B14" s="260"/>
      <c r="C14" s="260"/>
      <c r="D14" s="260"/>
      <c r="E14" s="260"/>
      <c r="F14" s="260"/>
      <c r="G14" s="260"/>
      <c r="H14" s="261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262" t="s">
        <v>34</v>
      </c>
      <c r="B16" s="265" t="str">
        <f>VLOOKUP(J16,'пр.взв.'!B6:H129,2,FALSE)</f>
        <v>ОРЛОВ Иван Николаевич</v>
      </c>
      <c r="C16" s="265"/>
      <c r="D16" s="265"/>
      <c r="E16" s="265"/>
      <c r="F16" s="265"/>
      <c r="G16" s="265"/>
      <c r="H16" s="258" t="str">
        <f>VLOOKUP(J16,'пр.взв.'!B6:H129,3,FALSE)</f>
        <v>07.05.85 мс</v>
      </c>
      <c r="I16" s="71"/>
      <c r="J16" s="72">
        <v>3</v>
      </c>
    </row>
    <row r="17" spans="1:10" ht="10.5" customHeight="1">
      <c r="A17" s="263"/>
      <c r="B17" s="266"/>
      <c r="C17" s="266"/>
      <c r="D17" s="266"/>
      <c r="E17" s="266"/>
      <c r="F17" s="266"/>
      <c r="G17" s="266"/>
      <c r="H17" s="267"/>
      <c r="I17" s="71"/>
      <c r="J17" s="72"/>
    </row>
    <row r="18" spans="1:10" ht="18">
      <c r="A18" s="263"/>
      <c r="B18" s="268" t="str">
        <f>VLOOKUP(J16,'пр.взв.'!B6:H129,4,FALSE)</f>
        <v>ПФО</v>
      </c>
      <c r="C18" s="268"/>
      <c r="D18" s="268"/>
      <c r="E18" s="268"/>
      <c r="F18" s="268"/>
      <c r="G18" s="268"/>
      <c r="H18" s="267"/>
      <c r="I18" s="71"/>
      <c r="J18" s="72"/>
    </row>
    <row r="19" spans="1:10" ht="9" customHeight="1" thickBot="1">
      <c r="A19" s="264"/>
      <c r="B19" s="260"/>
      <c r="C19" s="260"/>
      <c r="D19" s="260"/>
      <c r="E19" s="260"/>
      <c r="F19" s="260"/>
      <c r="G19" s="260"/>
      <c r="H19" s="261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262" t="s">
        <v>34</v>
      </c>
      <c r="B21" s="265" t="e">
        <f>VLOOKUP(J21,'пр.взв.'!B6:H129,2,FALSE)</f>
        <v>#N/A</v>
      </c>
      <c r="C21" s="265"/>
      <c r="D21" s="265"/>
      <c r="E21" s="265"/>
      <c r="F21" s="265"/>
      <c r="G21" s="265"/>
      <c r="H21" s="258" t="e">
        <f>VLOOKUP(J21,'пр.взв.'!B7:H134,3,FALSE)</f>
        <v>#N/A</v>
      </c>
      <c r="I21" s="71"/>
      <c r="J21" s="72"/>
    </row>
    <row r="22" spans="1:10" ht="11.25" customHeight="1">
      <c r="A22" s="263"/>
      <c r="B22" s="266"/>
      <c r="C22" s="266"/>
      <c r="D22" s="266"/>
      <c r="E22" s="266"/>
      <c r="F22" s="266"/>
      <c r="G22" s="266"/>
      <c r="H22" s="267"/>
      <c r="I22" s="71"/>
      <c r="J22" s="72"/>
    </row>
    <row r="23" spans="1:9" ht="18">
      <c r="A23" s="263"/>
      <c r="B23" s="268" t="e">
        <f>VLOOKUP(J21,'пр.взв.'!B6:H129,4,FALSE)</f>
        <v>#N/A</v>
      </c>
      <c r="C23" s="268"/>
      <c r="D23" s="268"/>
      <c r="E23" s="268"/>
      <c r="F23" s="268"/>
      <c r="G23" s="268"/>
      <c r="H23" s="267"/>
      <c r="I23" s="71"/>
    </row>
    <row r="24" spans="1:9" ht="9" customHeight="1" thickBot="1">
      <c r="A24" s="264"/>
      <c r="B24" s="260"/>
      <c r="C24" s="260"/>
      <c r="D24" s="260"/>
      <c r="E24" s="260"/>
      <c r="F24" s="260"/>
      <c r="G24" s="260"/>
      <c r="H24" s="261"/>
      <c r="I24" s="71"/>
    </row>
    <row r="25" spans="1:8" ht="9.75" customHeight="1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48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256" t="str">
        <f>VLOOKUP(J28,'пр.взв.'!B7:H129,7,FALSE)</f>
        <v>Погосян ВГ</v>
      </c>
      <c r="B28" s="257"/>
      <c r="C28" s="257"/>
      <c r="D28" s="257"/>
      <c r="E28" s="257"/>
      <c r="F28" s="257"/>
      <c r="G28" s="257"/>
      <c r="H28" s="258"/>
      <c r="J28">
        <v>2</v>
      </c>
    </row>
    <row r="29" spans="1:8" ht="13.5" thickBot="1">
      <c r="A29" s="259"/>
      <c r="B29" s="260"/>
      <c r="C29" s="260"/>
      <c r="D29" s="260"/>
      <c r="E29" s="260"/>
      <c r="F29" s="260"/>
      <c r="G29" s="260"/>
      <c r="H29" s="261"/>
    </row>
    <row r="31" ht="2.25" customHeight="1"/>
    <row r="32" spans="1:8" ht="18">
      <c r="A32" s="71" t="s">
        <v>35</v>
      </c>
      <c r="B32" s="71"/>
      <c r="C32" s="71"/>
      <c r="D32" s="71"/>
      <c r="E32" s="71"/>
      <c r="F32" s="71"/>
      <c r="G32" s="71"/>
      <c r="H32" s="71"/>
    </row>
    <row r="33" spans="1:8" ht="7.5" customHeight="1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  <row r="41" spans="1:8" ht="18">
      <c r="A41" s="73"/>
      <c r="B41" s="73"/>
      <c r="C41" s="73"/>
      <c r="D41" s="73"/>
      <c r="E41" s="73"/>
      <c r="F41" s="73"/>
      <c r="G41" s="73"/>
      <c r="H41" s="73"/>
    </row>
    <row r="42" spans="1:8" ht="18">
      <c r="A42" s="75"/>
      <c r="B42" s="75"/>
      <c r="C42" s="75"/>
      <c r="D42" s="75"/>
      <c r="E42" s="75"/>
      <c r="F42" s="75"/>
      <c r="G42" s="75"/>
      <c r="H42" s="75"/>
    </row>
    <row r="43" spans="1:8" ht="18">
      <c r="A43" s="73"/>
      <c r="B43" s="73"/>
      <c r="C43" s="73"/>
      <c r="D43" s="73"/>
      <c r="E43" s="73"/>
      <c r="F43" s="73"/>
      <c r="G43" s="73"/>
      <c r="H43" s="73"/>
    </row>
    <row r="44" spans="1:8" ht="18">
      <c r="A44" s="75"/>
      <c r="B44" s="75"/>
      <c r="C44" s="75"/>
      <c r="D44" s="75"/>
      <c r="E44" s="75"/>
      <c r="F44" s="75"/>
      <c r="G44" s="75"/>
      <c r="H44" s="7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5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3:18" ht="26.25" customHeight="1" thickBot="1">
      <c r="C2" s="131" t="s">
        <v>26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30.75" customHeight="1" thickBot="1">
      <c r="A3" s="6"/>
      <c r="B3" s="6"/>
      <c r="C3" s="133" t="str">
        <f>'[2]реквизиты'!$A$2</f>
        <v>XII  Всероссийский турнир по самбо на призы 5-ти кратного чемпиона мира , ЗМС СССР Гусейна Хайбулаева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</row>
    <row r="4" spans="1:18" ht="26.25" customHeight="1" thickBot="1">
      <c r="A4" s="41"/>
      <c r="B4" s="41"/>
      <c r="C4" s="238" t="str">
        <f>'[2]реквизиты'!$A$3</f>
        <v>7-9 июня 2013 год   г.Краснодар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8:17" ht="27.75" customHeight="1" thickBot="1">
      <c r="H5" s="309" t="str">
        <f>HYPERLINK('пр.взв.'!D4)</f>
        <v>в.к. 90    кг</v>
      </c>
      <c r="I5" s="310"/>
      <c r="J5" s="310"/>
      <c r="K5" s="310"/>
      <c r="L5" s="310"/>
      <c r="M5" s="310"/>
      <c r="N5" s="311"/>
      <c r="O5" s="301"/>
      <c r="P5" s="302"/>
      <c r="Q5" s="303"/>
    </row>
    <row r="6" spans="5:17" ht="15" customHeight="1">
      <c r="E6" s="84"/>
      <c r="F6" s="84"/>
      <c r="G6" s="84"/>
      <c r="H6" s="86"/>
      <c r="I6" s="87"/>
      <c r="J6" s="87"/>
      <c r="K6" s="87"/>
      <c r="L6" s="87"/>
      <c r="M6" s="87"/>
      <c r="N6" s="84"/>
      <c r="O6" s="84"/>
      <c r="P6" s="84"/>
      <c r="Q6" s="84"/>
    </row>
    <row r="7" spans="1:21" ht="18" customHeight="1" thickBot="1">
      <c r="A7" s="239" t="s">
        <v>0</v>
      </c>
      <c r="B7" s="239"/>
      <c r="E7" s="88"/>
      <c r="F7" s="88"/>
      <c r="G7" s="88"/>
      <c r="H7" s="88"/>
      <c r="I7" s="312" t="s">
        <v>19</v>
      </c>
      <c r="J7" s="312"/>
      <c r="K7" s="312"/>
      <c r="L7" s="312"/>
      <c r="M7" s="312"/>
      <c r="N7" s="88"/>
      <c r="O7" s="88"/>
      <c r="P7" s="88"/>
      <c r="Q7" s="90"/>
      <c r="R7" s="32"/>
      <c r="S7" s="23"/>
      <c r="T7" s="294" t="s">
        <v>1</v>
      </c>
      <c r="U7" s="294"/>
    </row>
    <row r="8" spans="1:21" ht="12.75" customHeight="1" thickBot="1">
      <c r="A8" s="241">
        <v>1</v>
      </c>
      <c r="B8" s="243" t="str">
        <f>VLOOKUP('пр.хода'!A8,'пр.взв.'!B7:C18,2,FALSE)</f>
        <v>БАЯЛИЕВ МовладиХусеевич</v>
      </c>
      <c r="C8" s="245" t="str">
        <f>VLOOKUP(A8,'пр.взв.'!B7:H18,3,FALSE)</f>
        <v>06.04.84 мс</v>
      </c>
      <c r="D8" s="245" t="str">
        <f>VLOOKUP(A8,'пр.взв.'!B7:H18,4,FALSE)</f>
        <v>СКФО</v>
      </c>
      <c r="E8" s="88"/>
      <c r="F8" s="88"/>
      <c r="G8" s="88"/>
      <c r="H8" s="88"/>
      <c r="I8" s="88" t="s">
        <v>29</v>
      </c>
      <c r="J8" s="88"/>
      <c r="K8" s="88"/>
      <c r="L8" s="88"/>
      <c r="M8" s="88"/>
      <c r="N8" s="88"/>
      <c r="O8" s="88"/>
      <c r="P8" s="88"/>
      <c r="Q8" s="88"/>
      <c r="R8" s="243" t="str">
        <f>VLOOKUP(U8,'пр.взв.'!B7:F18,2,FALSE)</f>
        <v>ОГАНИСЯН Давид Гагикович</v>
      </c>
      <c r="S8" s="245" t="str">
        <f>VLOOKUP(U8,'пр.взв.'!B7:F18,3,FALSE)</f>
        <v>11.05.94 мс</v>
      </c>
      <c r="T8" s="245" t="str">
        <f>VLOOKUP(U8,'пр.взв.'!B7:F18,4,FALSE)</f>
        <v>ЮФО</v>
      </c>
      <c r="U8" s="282">
        <v>2</v>
      </c>
    </row>
    <row r="9" spans="1:21" ht="12.75" customHeight="1">
      <c r="A9" s="242"/>
      <c r="B9" s="244"/>
      <c r="C9" s="246"/>
      <c r="D9" s="246"/>
      <c r="E9" s="91">
        <v>1</v>
      </c>
      <c r="F9" s="88"/>
      <c r="G9" s="92"/>
      <c r="H9" s="69">
        <v>1</v>
      </c>
      <c r="I9" s="284" t="str">
        <f>VLOOKUP(H9,'пр.взв.'!B7:F18,2,FALSE)</f>
        <v>БАЯЛИЕВ МовладиХусеевич</v>
      </c>
      <c r="J9" s="285"/>
      <c r="K9" s="285"/>
      <c r="L9" s="285"/>
      <c r="M9" s="286"/>
      <c r="N9" s="88"/>
      <c r="O9" s="88"/>
      <c r="P9" s="88"/>
      <c r="Q9" s="91">
        <v>2</v>
      </c>
      <c r="R9" s="244"/>
      <c r="S9" s="246"/>
      <c r="T9" s="246"/>
      <c r="U9" s="283"/>
    </row>
    <row r="10" spans="1:21" ht="12.75" customHeight="1" thickBot="1">
      <c r="A10" s="247">
        <v>5</v>
      </c>
      <c r="B10" s="248" t="str">
        <f>VLOOKUP('пр.хода'!A10,'пр.взв.'!B9:C20,2,FALSE)</f>
        <v>ХАЙБУЛАЕВ Али </v>
      </c>
      <c r="C10" s="249" t="str">
        <f>VLOOKUP(A10,'пр.взв.'!B7:H18,3,FALSE)</f>
        <v>08.04.79 мс</v>
      </c>
      <c r="D10" s="249" t="str">
        <f>VLOOKUP(A10,'пр.взв.'!B7:H18,4,FALSE)</f>
        <v>ЮФО</v>
      </c>
      <c r="E10" s="24"/>
      <c r="F10" s="93"/>
      <c r="G10" s="94"/>
      <c r="H10" s="89"/>
      <c r="I10" s="287"/>
      <c r="J10" s="288"/>
      <c r="K10" s="288"/>
      <c r="L10" s="288"/>
      <c r="M10" s="289"/>
      <c r="N10" s="88"/>
      <c r="O10" s="95"/>
      <c r="P10" s="93"/>
      <c r="Q10" s="24"/>
      <c r="R10" s="248" t="str">
        <f>VLOOKUP(U10,'пр.взв.'!B9:F20,2,FALSE)</f>
        <v>ЛЕПЕХА Алексей Александрович</v>
      </c>
      <c r="S10" s="249" t="str">
        <f>VLOOKUP(U10,'пр.взв.'!B9:F20,3,FALSE)</f>
        <v>18.02.1994, кмс</v>
      </c>
      <c r="T10" s="249" t="str">
        <f>VLOOKUP(U10,'пр.взв.'!B9:F20,4,FALSE)</f>
        <v>ЮФО</v>
      </c>
      <c r="U10" s="282">
        <v>6</v>
      </c>
    </row>
    <row r="11" spans="1:21" ht="12.75" customHeight="1" thickBot="1">
      <c r="A11" s="242"/>
      <c r="B11" s="244"/>
      <c r="C11" s="246"/>
      <c r="D11" s="246"/>
      <c r="E11" s="88"/>
      <c r="F11" s="89"/>
      <c r="G11" s="91">
        <v>1</v>
      </c>
      <c r="H11" s="96"/>
      <c r="I11" s="88"/>
      <c r="J11" s="88"/>
      <c r="K11" s="88"/>
      <c r="L11" s="88"/>
      <c r="M11" s="88"/>
      <c r="N11" s="89"/>
      <c r="O11" s="91">
        <v>2</v>
      </c>
      <c r="P11" s="89"/>
      <c r="Q11" s="88"/>
      <c r="R11" s="244"/>
      <c r="S11" s="246"/>
      <c r="T11" s="246"/>
      <c r="U11" s="283"/>
    </row>
    <row r="12" spans="1:21" ht="12.75" customHeight="1" thickBot="1">
      <c r="A12" s="241">
        <v>3</v>
      </c>
      <c r="B12" s="243" t="str">
        <f>VLOOKUP('пр.хода'!A12,'пр.взв.'!B11:C22,2,FALSE)</f>
        <v>ОРЛОВ Иван Николаевич</v>
      </c>
      <c r="C12" s="245" t="str">
        <f>VLOOKUP(A12,'пр.взв.'!B7:H18,3,FALSE)</f>
        <v>07.05.85 мс</v>
      </c>
      <c r="D12" s="245" t="str">
        <f>VLOOKUP(A12,'пр.взв.'!B7:H18,4,FALSE)</f>
        <v>ПФО</v>
      </c>
      <c r="E12" s="88"/>
      <c r="F12" s="89"/>
      <c r="G12" s="24"/>
      <c r="H12" s="96"/>
      <c r="I12" s="88"/>
      <c r="J12" s="88"/>
      <c r="K12" s="88"/>
      <c r="L12" s="88"/>
      <c r="M12" s="88"/>
      <c r="N12" s="89"/>
      <c r="O12" s="24"/>
      <c r="P12" s="89"/>
      <c r="Q12" s="88"/>
      <c r="R12" s="243" t="str">
        <f>VLOOKUP(U12,'пр.взв.'!B11:F22,2,FALSE)</f>
        <v>ХАМЗАТХАНОВ Хамид Тагирович</v>
      </c>
      <c r="S12" s="245" t="str">
        <f>VLOOKUP(U12,'пр.взв.'!B11:F22,3,FALSE)</f>
        <v>09.09.89 мс</v>
      </c>
      <c r="T12" s="245" t="str">
        <f>VLOOKUP(U12,'пр.взв.'!B11:F22,4,FALSE)</f>
        <v>ЮФО</v>
      </c>
      <c r="U12" s="293">
        <v>4</v>
      </c>
    </row>
    <row r="13" spans="1:21" ht="12.75" customHeight="1" thickBot="1">
      <c r="A13" s="242"/>
      <c r="B13" s="244"/>
      <c r="C13" s="246"/>
      <c r="D13" s="246"/>
      <c r="E13" s="91">
        <v>3</v>
      </c>
      <c r="F13" s="97"/>
      <c r="G13" s="94"/>
      <c r="H13" s="89"/>
      <c r="I13" s="88" t="s">
        <v>30</v>
      </c>
      <c r="J13" s="88"/>
      <c r="K13" s="88"/>
      <c r="L13" s="88"/>
      <c r="M13" s="88"/>
      <c r="N13" s="89"/>
      <c r="O13" s="95"/>
      <c r="P13" s="97"/>
      <c r="Q13" s="91">
        <v>4</v>
      </c>
      <c r="R13" s="244"/>
      <c r="S13" s="246"/>
      <c r="T13" s="246"/>
      <c r="U13" s="283"/>
    </row>
    <row r="14" spans="1:21" ht="12.75" customHeight="1" thickBot="1">
      <c r="A14" s="247">
        <v>7</v>
      </c>
      <c r="B14" s="313" t="e">
        <f>VLOOKUP('пр.хода'!A14,'пр.взв.'!B13:C24,2,FALSE)</f>
        <v>#N/A</v>
      </c>
      <c r="C14" s="314" t="e">
        <f>VLOOKUP(A14,'пр.взв.'!B7:H18,3,FALSE)</f>
        <v>#N/A</v>
      </c>
      <c r="D14" s="314" t="e">
        <f>VLOOKUP(A14,'пр.взв.'!B7:H18,4,FALSE)</f>
        <v>#N/A</v>
      </c>
      <c r="E14" s="24"/>
      <c r="F14" s="88"/>
      <c r="G14" s="92"/>
      <c r="H14" s="69">
        <v>2</v>
      </c>
      <c r="I14" s="295" t="str">
        <f>VLOOKUP(H14,'пр.взв.'!B5:F23,2,FALSE)</f>
        <v>ОГАНИСЯН Давид Гагикович</v>
      </c>
      <c r="J14" s="296"/>
      <c r="K14" s="296"/>
      <c r="L14" s="296"/>
      <c r="M14" s="297"/>
      <c r="N14" s="88"/>
      <c r="O14" s="88"/>
      <c r="P14" s="88"/>
      <c r="Q14" s="24"/>
      <c r="R14" s="313" t="e">
        <f>VLOOKUP(U14,'пр.взв.'!B13:F24,2,FALSE)</f>
        <v>#N/A</v>
      </c>
      <c r="S14" s="314" t="e">
        <f>VLOOKUP(U14,'пр.взв.'!B13:F24,3,FALSE)</f>
        <v>#N/A</v>
      </c>
      <c r="T14" s="314" t="e">
        <f>VLOOKUP(U14,'пр.взв.'!B13:F24,4,FALSE)</f>
        <v>#N/A</v>
      </c>
      <c r="U14" s="282">
        <v>8</v>
      </c>
    </row>
    <row r="15" spans="1:21" ht="12.75" customHeight="1" thickBot="1">
      <c r="A15" s="253"/>
      <c r="B15" s="315"/>
      <c r="C15" s="316"/>
      <c r="D15" s="316"/>
      <c r="E15" s="88"/>
      <c r="F15" s="88"/>
      <c r="G15" s="92"/>
      <c r="H15" s="89"/>
      <c r="I15" s="298"/>
      <c r="J15" s="299"/>
      <c r="K15" s="299"/>
      <c r="L15" s="299"/>
      <c r="M15" s="300"/>
      <c r="N15" s="88"/>
      <c r="O15" s="88"/>
      <c r="P15" s="88"/>
      <c r="Q15" s="88"/>
      <c r="R15" s="315"/>
      <c r="S15" s="316"/>
      <c r="T15" s="316"/>
      <c r="U15" s="292"/>
    </row>
    <row r="16" spans="1:21" ht="12.75" customHeight="1">
      <c r="A16" s="1"/>
      <c r="B16" s="1"/>
      <c r="C16" s="1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23"/>
      <c r="S16" s="23"/>
      <c r="T16" s="23"/>
      <c r="U16" s="22"/>
    </row>
    <row r="17" spans="1:21" ht="12" customHeight="1">
      <c r="A17" s="29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91" t="s">
        <v>3</v>
      </c>
    </row>
    <row r="18" spans="1:21" ht="12.75" customHeight="1">
      <c r="A18" s="290"/>
      <c r="G18" s="308" t="s">
        <v>28</v>
      </c>
      <c r="H18" s="308"/>
      <c r="I18" s="308"/>
      <c r="J18" s="308"/>
      <c r="K18" s="308"/>
      <c r="L18" s="308"/>
      <c r="M18" s="308"/>
      <c r="N18" s="308"/>
      <c r="O18" s="308"/>
      <c r="R18" s="23"/>
      <c r="S18" s="23"/>
      <c r="T18" s="23"/>
      <c r="U18" s="291"/>
    </row>
    <row r="19" spans="18:20" ht="12.75" customHeight="1" thickBot="1">
      <c r="R19" s="23"/>
      <c r="S19" s="23"/>
      <c r="T19" s="23"/>
    </row>
    <row r="20" spans="9:18" ht="12.75" customHeight="1" thickBot="1">
      <c r="I20" s="332" t="s">
        <v>59</v>
      </c>
      <c r="J20" s="333"/>
      <c r="K20" s="333"/>
      <c r="L20" s="333"/>
      <c r="M20" s="334"/>
      <c r="R20" s="23"/>
    </row>
    <row r="21" spans="1:21" ht="12.75" customHeight="1">
      <c r="A21" s="67">
        <v>0</v>
      </c>
      <c r="B21" s="321" t="e">
        <f>VLOOKUP(A21,'пр.взв.'!B7:F18,2,FALSE)</f>
        <v>#N/A</v>
      </c>
      <c r="I21" s="335"/>
      <c r="J21" s="336"/>
      <c r="K21" s="336"/>
      <c r="L21" s="336"/>
      <c r="M21" s="337"/>
      <c r="R21" s="23"/>
      <c r="S21" s="304" t="str">
        <f>VLOOKUP(U21,'пр.взв.'!B7:F18,2,FALSE)</f>
        <v>ЛЕПЕХА Алексей Александрович</v>
      </c>
      <c r="T21" s="305"/>
      <c r="U21" s="64">
        <v>6</v>
      </c>
    </row>
    <row r="22" spans="1:21" ht="12.75" customHeight="1" thickBot="1">
      <c r="A22" s="67"/>
      <c r="B22" s="314"/>
      <c r="C22" s="39">
        <v>0</v>
      </c>
      <c r="D22" s="2"/>
      <c r="I22" s="338"/>
      <c r="J22" s="339"/>
      <c r="K22" s="339"/>
      <c r="L22" s="339"/>
      <c r="M22" s="340"/>
      <c r="R22" s="76">
        <v>6</v>
      </c>
      <c r="S22" s="306"/>
      <c r="T22" s="307"/>
      <c r="U22" s="64"/>
    </row>
    <row r="23" spans="1:21" ht="12.75" customHeight="1">
      <c r="A23" s="67">
        <v>0</v>
      </c>
      <c r="B23" s="342" t="e">
        <f>VLOOKUP(A23,'пр.взв.'!B7:F18,2,FALSE)</f>
        <v>#N/A</v>
      </c>
      <c r="C23" s="38"/>
      <c r="D23" s="36"/>
      <c r="K23" s="341" t="s">
        <v>77</v>
      </c>
      <c r="R23" s="66"/>
      <c r="S23" s="317" t="e">
        <f>VLOOKUP(U23,'пр.взв.'!B7:F18,2,FALSE)</f>
        <v>#N/A</v>
      </c>
      <c r="T23" s="318"/>
      <c r="U23" s="64">
        <v>0</v>
      </c>
    </row>
    <row r="24" spans="1:21" ht="13.5" thickBot="1">
      <c r="A24" s="67"/>
      <c r="B24" s="343"/>
      <c r="C24" s="3"/>
      <c r="D24" s="36"/>
      <c r="R24" s="38"/>
      <c r="S24" s="319"/>
      <c r="T24" s="320"/>
      <c r="U24" s="64"/>
    </row>
    <row r="25" spans="3:18" ht="12.75">
      <c r="C25" s="3"/>
      <c r="D25" s="36"/>
      <c r="E25" s="39">
        <v>4</v>
      </c>
      <c r="F25" s="331" t="str">
        <f>VLOOKUP(E25,'пр.взв.'!B7:D18,2,FALSE)</f>
        <v>ХАМЗАТХАНОВ Хамид Тагирович</v>
      </c>
      <c r="G25" s="331"/>
      <c r="H25" s="331"/>
      <c r="I25" s="331"/>
      <c r="M25" s="331" t="str">
        <f>VLOOKUP(Q25,'пр.взв.'!B7:C18,2,FALSE)</f>
        <v>ОРЛОВ Иван Николаевич</v>
      </c>
      <c r="N25" s="331"/>
      <c r="O25" s="331"/>
      <c r="P25" s="331"/>
      <c r="Q25" s="330">
        <v>3</v>
      </c>
      <c r="R25" s="38"/>
    </row>
    <row r="26" spans="1:18" ht="13.5" thickBot="1">
      <c r="A26" s="27"/>
      <c r="C26" s="3"/>
      <c r="D26" s="36"/>
      <c r="F26" s="331"/>
      <c r="G26" s="331"/>
      <c r="H26" s="331"/>
      <c r="I26" s="331"/>
      <c r="J26" s="53"/>
      <c r="K26" s="53"/>
      <c r="L26" s="53"/>
      <c r="M26" s="331"/>
      <c r="N26" s="331"/>
      <c r="O26" s="331"/>
      <c r="P26" s="331"/>
      <c r="Q26" s="36"/>
      <c r="R26" s="3"/>
    </row>
    <row r="27" spans="1:19" ht="12.75">
      <c r="A27" s="34"/>
      <c r="B27">
        <v>0</v>
      </c>
      <c r="C27" s="322" t="e">
        <f>VLOOKUP(B27,'пр.взв.'!B7:F18,2,FALSE)</f>
        <v>#N/A</v>
      </c>
      <c r="D27" s="323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243" t="str">
        <f>VLOOKUP(S27,'пр.взв.'!B7:F18,2,FALSE)</f>
        <v>ОРЛОВ Иван Николаевич</v>
      </c>
      <c r="S27" s="9">
        <v>3</v>
      </c>
    </row>
    <row r="28" spans="1:18" ht="13.5" thickBot="1">
      <c r="A28" s="3"/>
      <c r="C28" s="324"/>
      <c r="D28" s="325"/>
      <c r="F28" s="3"/>
      <c r="G28" s="3"/>
      <c r="H28" s="3"/>
      <c r="I28" s="3"/>
      <c r="R28" s="254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Адамян А.В.</v>
      </c>
      <c r="O31" s="6"/>
      <c r="P31" s="3"/>
      <c r="Q31" s="3"/>
      <c r="R31" s="5" t="str">
        <f>'[2]реквизиты'!$G$8</f>
        <v>/Крымск/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'[2]реквизиты'!$A$8</f>
        <v>Гл. секретарь, судья РК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5">
    <mergeCell ref="S21:T22"/>
    <mergeCell ref="S23:T24"/>
    <mergeCell ref="G18:O18"/>
    <mergeCell ref="H5:N5"/>
    <mergeCell ref="I7:M7"/>
    <mergeCell ref="S10:S11"/>
    <mergeCell ref="T10:T11"/>
    <mergeCell ref="I20:M22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2013-06-08T15:34:03Z</cp:lastPrinted>
  <dcterms:created xsi:type="dcterms:W3CDTF">1996-10-08T23:32:33Z</dcterms:created>
  <dcterms:modified xsi:type="dcterms:W3CDTF">2013-06-08T16:35:21Z</dcterms:modified>
  <cp:category/>
  <cp:version/>
  <cp:contentType/>
  <cp:contentStatus/>
</cp:coreProperties>
</file>