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<sst xmlns="http://schemas.openxmlformats.org/spreadsheetml/2006/main" count="209" uniqueCount="89">
  <si>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</si>
  <si>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</si>
  <si>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</si>
  <si>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</si>
  <si>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</si>
  <si>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</si>
  <si>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</si>
  <si>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</si>
  <si>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</si>
  <si>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</si>
  <si>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</si>
  <si>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</si>
  <si>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</si>
  <si>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</si>
  <si>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</si>
  <si>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</si>
  <si>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</si>
  <si>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</si>
  <si>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</si>
  <si>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</si>
  <si>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</si>
  <si>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</si>
  <si>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</si>
  <si>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</si>
  <si>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</si>
  <si>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</si>
  <si>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</si>
  <si>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</si>
  <si>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</si>
  <si>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</si>
  <si>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</si>
  <si>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</si>
  <si>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</si>
  <si>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</si>
  <si>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</si>
  <si>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</si>
  <si>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</si>
  <si>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</si>
  <si>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</si>
  <si>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</si>
  <si>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</si>
  <si>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</si>
  <si>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</si>
  <si>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</si>
  <si>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</si>
  <si>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</si>
  <si>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</si>
  <si>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</si>
  <si>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</si>
  <si>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</si>
  <si>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АБАЗОВ Ислам Заурбекович</t>
  </si>
  <si>
    <t>26.12.89 мс</t>
  </si>
  <si>
    <t>ЮФО</t>
  </si>
  <si>
    <t>Адыгея</t>
  </si>
  <si>
    <t>Хапай Х Ошхунов С</t>
  </si>
  <si>
    <t>НЕМКОВ Вадим Александрович</t>
  </si>
  <si>
    <t>20.06.92 мс</t>
  </si>
  <si>
    <t>ЦФО</t>
  </si>
  <si>
    <t>Белгородская,Старый Оскол</t>
  </si>
  <si>
    <t>Бондаренко ВА</t>
  </si>
  <si>
    <t>АЛИАСХАБОВ Марат Омарович</t>
  </si>
  <si>
    <t>01.01.90 мс</t>
  </si>
  <si>
    <t>ПФО</t>
  </si>
  <si>
    <t>Нижегородская,ПР</t>
  </si>
  <si>
    <t>Чугреев АВ Фролов ИМ</t>
  </si>
  <si>
    <t>МОХНАТКИН Михаил Александрович</t>
  </si>
  <si>
    <t>16.01.90 мс</t>
  </si>
  <si>
    <t>СП</t>
  </si>
  <si>
    <t>С-Петербург,Д</t>
  </si>
  <si>
    <t>14165078</t>
  </si>
  <si>
    <t>Коршунов АИ</t>
  </si>
  <si>
    <t>КАРАМАН Никита Максимович</t>
  </si>
  <si>
    <t>23.03.93 кмс</t>
  </si>
  <si>
    <t>С-Петербург,ПР</t>
  </si>
  <si>
    <t>НЕВИННЫЙ Дмитрий Дмитриевич</t>
  </si>
  <si>
    <t>23.04.92 кмс</t>
  </si>
  <si>
    <t>Никитин СЮ</t>
  </si>
  <si>
    <t>ГРИГОРЯН Эрик Гарникович</t>
  </si>
  <si>
    <t>24.03.86 кмс</t>
  </si>
  <si>
    <t>М</t>
  </si>
  <si>
    <t>Москва,С-70</t>
  </si>
  <si>
    <t>Елесин НА</t>
  </si>
  <si>
    <t>в.к. 100    кг</t>
  </si>
  <si>
    <t>4/0</t>
  </si>
  <si>
    <t>7</t>
  </si>
  <si>
    <t xml:space="preserve">АЛИАСХАБОВ </t>
  </si>
  <si>
    <t>Марат</t>
  </si>
  <si>
    <t>Омарович</t>
  </si>
  <si>
    <t>5.-7.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</si>
</sst>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9" fillId="0" borderId="0" xfId="42" applyFont="1" applyBorder="1" applyAlignment="1" applyProtection="1">
      <alignment vertical="center" wrapText="1"/>
      <protection/>
    </xf>
    <xf numFmtId="0" fontId="47" fillId="0" borderId="0" xfId="0" applyFont="1" applyBorder="1" applyAlignment="1">
      <alignment horizontal="left"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7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9" fillId="24" borderId="31" xfId="42" applyFont="1" applyFill="1" applyBorder="1" applyAlignment="1" applyProtection="1">
      <alignment horizontal="center" vertical="center" wrapText="1"/>
      <protection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6" fillId="0" borderId="42" xfId="0" applyNumberFormat="1" applyFont="1" applyBorder="1" applyAlignment="1">
      <alignment horizontal="center" vertical="center" wrapText="1"/>
    </xf>
    <xf numFmtId="0" fontId="46" fillId="0" borderId="41" xfId="0" applyNumberFormat="1" applyFont="1" applyBorder="1" applyAlignment="1">
      <alignment horizontal="center" vertical="center" wrapText="1"/>
    </xf>
    <xf numFmtId="16" fontId="6" fillId="0" borderId="46" xfId="0" applyNumberFormat="1" applyFont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4" fillId="0" borderId="42" xfId="42" applyFont="1" applyFill="1" applyBorder="1" applyAlignment="1" applyProtection="1">
      <alignment horizontal="left" vertical="center" wrapText="1"/>
      <protection/>
    </xf>
    <xf numFmtId="0" fontId="4" fillId="0" borderId="41" xfId="42" applyFont="1" applyFill="1" applyBorder="1" applyAlignment="1" applyProtection="1">
      <alignment horizontal="left" vertical="center" wrapText="1"/>
      <protection/>
    </xf>
    <xf numFmtId="0" fontId="4" fillId="25" borderId="51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0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29" fillId="0" borderId="26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0" fillId="0" borderId="51" xfId="0" applyFont="1" applyBorder="1" applyAlignment="1">
      <alignment/>
    </xf>
    <xf numFmtId="0" fontId="32" fillId="0" borderId="51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left" vertical="center" wrapText="1"/>
    </xf>
    <xf numFmtId="0" fontId="32" fillId="0" borderId="51" xfId="0" applyNumberFormat="1" applyFont="1" applyBorder="1" applyAlignment="1">
      <alignment horizontal="center" vertical="center" wrapText="1"/>
    </xf>
    <xf numFmtId="14" fontId="4" fillId="0" borderId="51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4" fillId="0" borderId="40" xfId="0" applyNumberFormat="1" applyFont="1" applyBorder="1" applyAlignment="1">
      <alignment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49" fontId="44" fillId="0" borderId="37" xfId="0" applyNumberFormat="1" applyFont="1" applyBorder="1" applyAlignment="1">
      <alignment horizontal="center" vertical="center" wrapText="1"/>
    </xf>
    <xf numFmtId="49" fontId="44" fillId="0" borderId="38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0" fillId="0" borderId="52" xfId="42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2" xfId="42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7" xfId="42" applyFont="1" applyBorder="1" applyAlignment="1">
      <alignment horizontal="left" vertical="center" wrapText="1"/>
    </xf>
    <xf numFmtId="0" fontId="0" fillId="0" borderId="41" xfId="42" applyFont="1" applyBorder="1" applyAlignment="1">
      <alignment horizontal="left" vertical="center" wrapText="1"/>
    </xf>
    <xf numFmtId="0" fontId="42" fillId="0" borderId="53" xfId="0" applyFont="1" applyBorder="1" applyAlignment="1">
      <alignment horizontal="center" vertical="center" wrapText="1"/>
    </xf>
    <xf numFmtId="0" fontId="0" fillId="0" borderId="42" xfId="42" applyFont="1" applyBorder="1" applyAlignment="1">
      <alignment horizontal="left" vertical="center" wrapText="1"/>
    </xf>
    <xf numFmtId="0" fontId="0" fillId="0" borderId="38" xfId="42" applyFont="1" applyBorder="1" applyAlignment="1">
      <alignment horizontal="left" vertical="center" wrapText="1"/>
    </xf>
    <xf numFmtId="0" fontId="0" fillId="0" borderId="37" xfId="42" applyFont="1" applyBorder="1" applyAlignment="1">
      <alignment horizontal="center" vertical="center" wrapText="1"/>
    </xf>
    <xf numFmtId="0" fontId="0" fillId="0" borderId="41" xfId="42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51" xfId="42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42" xfId="42" applyFont="1" applyBorder="1" applyAlignment="1">
      <alignment horizontal="center" vertical="center" wrapText="1"/>
    </xf>
    <xf numFmtId="0" fontId="0" fillId="0" borderId="38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7" fillId="0" borderId="42" xfId="42" applyFont="1" applyBorder="1" applyAlignment="1">
      <alignment horizontal="left" vertical="center" wrapText="1"/>
    </xf>
    <xf numFmtId="0" fontId="47" fillId="0" borderId="41" xfId="42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47" fillId="0" borderId="42" xfId="42" applyFont="1" applyBorder="1" applyAlignment="1">
      <alignment horizontal="center" vertical="center" wrapText="1"/>
    </xf>
    <xf numFmtId="0" fontId="47" fillId="0" borderId="41" xfId="42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42" fillId="0" borderId="41" xfId="0" applyNumberFormat="1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1" fillId="0" borderId="42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2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left" vertical="center" wrapText="1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9" fillId="0" borderId="27" xfId="42" applyFont="1" applyBorder="1" applyAlignment="1" applyProtection="1">
      <alignment horizontal="center" vertical="center" wrapText="1"/>
      <protection/>
    </xf>
    <xf numFmtId="0" fontId="29" fillId="24" borderId="32" xfId="42" applyFont="1" applyFill="1" applyBorder="1" applyAlignment="1" applyProtection="1">
      <alignment horizontal="center" vertical="center" wrapText="1"/>
      <protection/>
    </xf>
    <xf numFmtId="0" fontId="29" fillId="24" borderId="33" xfId="42" applyFont="1" applyFill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31" xfId="42" applyFont="1" applyFill="1" applyBorder="1" applyAlignment="1">
      <alignment horizontal="center" vertical="center"/>
    </xf>
    <xf numFmtId="0" fontId="37" fillId="25" borderId="32" xfId="42" applyFont="1" applyFill="1" applyBorder="1" applyAlignment="1">
      <alignment horizontal="center" vertical="center"/>
    </xf>
    <xf numFmtId="0" fontId="37" fillId="25" borderId="33" xfId="42" applyFont="1" applyFill="1" applyBorder="1" applyAlignment="1">
      <alignment horizontal="center" vertical="center"/>
    </xf>
    <xf numFmtId="0" fontId="38" fillId="17" borderId="24" xfId="0" applyFont="1" applyFill="1" applyBorder="1" applyAlignment="1">
      <alignment horizontal="center" vertical="center"/>
    </xf>
    <xf numFmtId="0" fontId="38" fillId="17" borderId="65" xfId="0" applyFont="1" applyFill="1" applyBorder="1" applyAlignment="1">
      <alignment horizontal="center" vertical="center"/>
    </xf>
    <xf numFmtId="0" fontId="38" fillId="17" borderId="26" xfId="0" applyFont="1" applyFill="1" applyBorder="1" applyAlignment="1">
      <alignment horizontal="center" vertical="center"/>
    </xf>
    <xf numFmtId="0" fontId="39" fillId="0" borderId="43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center" vertical="center"/>
    </xf>
    <xf numFmtId="0" fontId="38" fillId="25" borderId="65" xfId="0" applyFont="1" applyFill="1" applyBorder="1" applyAlignment="1">
      <alignment horizontal="center" vertical="center"/>
    </xf>
    <xf numFmtId="0" fontId="38" fillId="25" borderId="26" xfId="0" applyFont="1" applyFill="1" applyBorder="1" applyAlignment="1">
      <alignment horizontal="center" vertical="center"/>
    </xf>
    <xf numFmtId="0" fontId="38" fillId="26" borderId="24" xfId="0" applyFont="1" applyFill="1" applyBorder="1" applyAlignment="1">
      <alignment horizontal="center" vertical="center"/>
    </xf>
    <xf numFmtId="0" fontId="38" fillId="26" borderId="65" xfId="0" applyFont="1" applyFill="1" applyBorder="1" applyAlignment="1">
      <alignment horizontal="center" vertical="center"/>
    </xf>
    <xf numFmtId="0" fontId="38" fillId="26" borderId="26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46" fillId="0" borderId="0" xfId="42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/>
    </xf>
    <xf numFmtId="0" fontId="1" fillId="0" borderId="31" xfId="42" applyFont="1" applyBorder="1" applyAlignment="1">
      <alignment horizontal="center" vertical="center"/>
    </xf>
    <xf numFmtId="0" fontId="1" fillId="0" borderId="32" xfId="42" applyFont="1" applyBorder="1" applyAlignment="1">
      <alignment horizontal="center" vertical="center"/>
    </xf>
    <xf numFmtId="0" fontId="1" fillId="0" borderId="33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6" fillId="0" borderId="48" xfId="42" applyFont="1" applyBorder="1" applyAlignment="1" applyProtection="1">
      <alignment horizontal="left" vertical="center" wrapText="1"/>
      <protection/>
    </xf>
    <xf numFmtId="0" fontId="46" fillId="0" borderId="61" xfId="0" applyFont="1" applyBorder="1" applyAlignment="1">
      <alignment horizontal="left" vertical="center" wrapText="1"/>
    </xf>
    <xf numFmtId="0" fontId="34" fillId="0" borderId="67" xfId="0" applyNumberFormat="1" applyFont="1" applyBorder="1" applyAlignment="1">
      <alignment horizontal="center" vertical="center" wrapText="1"/>
    </xf>
    <xf numFmtId="0" fontId="34" fillId="0" borderId="68" xfId="0" applyNumberFormat="1" applyFont="1" applyBorder="1" applyAlignment="1">
      <alignment horizontal="center" vertical="center" wrapText="1"/>
    </xf>
    <xf numFmtId="0" fontId="34" fillId="0" borderId="69" xfId="0" applyNumberFormat="1" applyFont="1" applyBorder="1" applyAlignment="1">
      <alignment horizontal="center" vertical="center" wrapText="1"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46" fillId="0" borderId="48" xfId="42" applyFont="1" applyBorder="1" applyAlignment="1" applyProtection="1">
      <alignment horizontal="center" vertical="center" wrapText="1"/>
      <protection/>
    </xf>
    <xf numFmtId="0" fontId="46" fillId="0" borderId="6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46" fillId="0" borderId="0" xfId="42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49" fillId="0" borderId="0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left" vertical="center" wrapText="1"/>
      <protection/>
    </xf>
    <xf numFmtId="0" fontId="4" fillId="0" borderId="25" xfId="42" applyFont="1" applyBorder="1" applyAlignment="1" applyProtection="1">
      <alignment horizontal="left" vertical="center" wrapText="1"/>
      <protection/>
    </xf>
    <xf numFmtId="0" fontId="4" fillId="0" borderId="26" xfId="42" applyFont="1" applyBorder="1" applyAlignment="1" applyProtection="1">
      <alignment horizontal="left" vertical="center" wrapText="1"/>
      <protection/>
    </xf>
    <xf numFmtId="0" fontId="4" fillId="0" borderId="27" xfId="42" applyFont="1" applyBorder="1" applyAlignment="1" applyProtection="1">
      <alignment horizontal="left" vertical="center" wrapText="1"/>
      <protection/>
    </xf>
    <xf numFmtId="0" fontId="11" fillId="0" borderId="79" xfId="42" applyFont="1" applyBorder="1" applyAlignment="1" applyProtection="1">
      <alignment horizontal="center" vertical="center" wrapText="1"/>
      <protection/>
    </xf>
    <xf numFmtId="0" fontId="11" fillId="0" borderId="80" xfId="42" applyFont="1" applyBorder="1" applyAlignment="1" applyProtection="1">
      <alignment horizontal="center" vertical="center" wrapText="1"/>
      <protection/>
    </xf>
    <xf numFmtId="0" fontId="11" fillId="0" borderId="81" xfId="42" applyFont="1" applyBorder="1" applyAlignment="1" applyProtection="1">
      <alignment horizontal="center" vertical="center" wrapText="1"/>
      <protection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5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(МУЖЧИНЫ)</v>
          </cell>
        </row>
        <row r="3">
          <cell r="A3" t="str">
            <v>20-22 сентября 2013 год г.Москва</v>
          </cell>
        </row>
        <row r="6">
          <cell r="A6" t="str">
            <v>Гл. судья, судья МК</v>
          </cell>
        </row>
        <row r="7">
          <cell r="G7" t="str">
            <v>Лебедев А.А.</v>
          </cell>
        </row>
        <row r="8">
          <cell r="A8" t="str">
            <v>Гл. секретарь, судья РК</v>
          </cell>
          <cell r="G8" t="str">
            <v>/Москва/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6">
      <selection activeCell="A1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13" t="s">
        <v>24</v>
      </c>
      <c r="B2" s="114"/>
      <c r="C2" s="114"/>
      <c r="D2" s="114"/>
      <c r="E2" s="114"/>
      <c r="F2" s="114"/>
      <c r="G2" s="114"/>
      <c r="H2" s="114"/>
    </row>
    <row r="3" spans="1:8" ht="31.5" customHeight="1" thickBot="1">
      <c r="A3" s="115" t="str">
        <f>'пр.хода'!C3</f>
        <v>КУБОК РОССИИ ПО БОЕВОМУ САМБО (МУЖЧИНЫ)</v>
      </c>
      <c r="B3" s="116"/>
      <c r="C3" s="116"/>
      <c r="D3" s="116"/>
      <c r="E3" s="116"/>
      <c r="F3" s="116"/>
      <c r="G3" s="116"/>
      <c r="H3" s="117"/>
    </row>
    <row r="4" spans="1:8" ht="21.75" customHeight="1">
      <c r="A4" s="129" t="str">
        <f>'пр.хода'!C4</f>
        <v>20-22 сентября 2013 год г.Москва</v>
      </c>
      <c r="B4" s="129"/>
      <c r="C4" s="129"/>
      <c r="D4" s="129"/>
      <c r="E4" s="129"/>
      <c r="F4" s="129"/>
      <c r="G4" s="129"/>
      <c r="H4" s="129"/>
    </row>
    <row r="5" spans="4:6" ht="20.25" customHeight="1" thickBot="1">
      <c r="D5" s="130" t="str">
        <f>HYPERLINK('пр.взв.'!D4)</f>
        <v>в.к. 100    кг</v>
      </c>
      <c r="E5" s="130"/>
      <c r="F5" s="130"/>
    </row>
    <row r="6" spans="1:8" ht="12.75" customHeight="1">
      <c r="A6" s="131" t="s">
        <v>11</v>
      </c>
      <c r="B6" s="133" t="s">
        <v>5</v>
      </c>
      <c r="C6" s="135" t="s">
        <v>6</v>
      </c>
      <c r="D6" s="137" t="s">
        <v>7</v>
      </c>
      <c r="E6" s="110" t="s">
        <v>8</v>
      </c>
      <c r="F6" s="137"/>
      <c r="G6" s="123" t="s">
        <v>10</v>
      </c>
      <c r="H6" s="120" t="s">
        <v>9</v>
      </c>
    </row>
    <row r="7" spans="1:8" ht="13.5" thickBot="1">
      <c r="A7" s="132"/>
      <c r="B7" s="134"/>
      <c r="C7" s="136"/>
      <c r="D7" s="138"/>
      <c r="E7" s="111"/>
      <c r="F7" s="138"/>
      <c r="G7" s="124"/>
      <c r="H7" s="121"/>
    </row>
    <row r="8" spans="1:8" ht="12.75" customHeight="1">
      <c r="A8" s="145">
        <v>1</v>
      </c>
      <c r="B8" s="146">
        <f>'пр.хода'!H9</f>
        <v>5</v>
      </c>
      <c r="C8" s="147" t="str">
        <f>VLOOKUP(B8,'пр.взв.'!B7:H20,2,FALSE)</f>
        <v>НЕМКОВ Вадим Александрович</v>
      </c>
      <c r="D8" s="148" t="str">
        <f>VLOOKUP(B8,'пр.взв.'!B7:H20,3,FALSE)</f>
        <v>20.06.92 мс</v>
      </c>
      <c r="E8" s="152" t="str">
        <f>VLOOKUP(B8,'пр.взв.'!B7:H20,4,FALSE)</f>
        <v>ЦФО</v>
      </c>
      <c r="F8" s="125" t="str">
        <f>VLOOKUP(B8,'пр.взв.'!B7:H20,5,FALSE)</f>
        <v>Белгородская,Старый Оскол</v>
      </c>
      <c r="G8" s="350">
        <f>VLOOKUP(B8,'пр.взв.'!B7:H20,6,FALSE)</f>
        <v>0</v>
      </c>
      <c r="H8" s="122" t="str">
        <f>VLOOKUP(B8,'пр.взв.'!B7:H20,7,FALSE)</f>
        <v>Бондаренко ВА</v>
      </c>
    </row>
    <row r="9" spans="1:8" ht="12.75">
      <c r="A9" s="139"/>
      <c r="B9" s="140"/>
      <c r="C9" s="142"/>
      <c r="D9" s="144"/>
      <c r="E9" s="153"/>
      <c r="F9" s="126"/>
      <c r="G9" s="150"/>
      <c r="H9" s="119"/>
    </row>
    <row r="10" spans="1:8" ht="12.75" customHeight="1">
      <c r="A10" s="139">
        <v>2</v>
      </c>
      <c r="B10" s="140">
        <f>'пр.хода'!H14</f>
        <v>6</v>
      </c>
      <c r="C10" s="141" t="str">
        <f>VLOOKUP(B10,'пр.взв.'!B7:H20,2,FALSE)</f>
        <v>АБАЗОВ Ислам Заурбекович</v>
      </c>
      <c r="D10" s="143" t="str">
        <f>VLOOKUP(B10,'пр.взв.'!B7:H20,3,FALSE)</f>
        <v>26.12.89 мс</v>
      </c>
      <c r="E10" s="154" t="str">
        <f>VLOOKUP(B10,'пр.взв.'!B1:H22,4,FALSE)</f>
        <v>ЮФО</v>
      </c>
      <c r="F10" s="126" t="str">
        <f>VLOOKUP(B10,'пр.взв.'!B7:H20,5,FALSE)</f>
        <v>Адыгея</v>
      </c>
      <c r="G10" s="128">
        <f>VLOOKUP(B10,'пр.взв.'!B7:H20,6,FALSE)</f>
        <v>517001</v>
      </c>
      <c r="H10" s="118" t="str">
        <f>VLOOKUP(B10,'пр.взв.'!B7:H20,7,FALSE)</f>
        <v>Хапай Х Ошхунов С</v>
      </c>
    </row>
    <row r="11" spans="1:8" ht="12.75">
      <c r="A11" s="139"/>
      <c r="B11" s="140"/>
      <c r="C11" s="142"/>
      <c r="D11" s="144"/>
      <c r="E11" s="153"/>
      <c r="F11" s="126"/>
      <c r="G11" s="127"/>
      <c r="H11" s="119"/>
    </row>
    <row r="12" spans="1:8" ht="12.75" customHeight="1">
      <c r="A12" s="139">
        <v>3</v>
      </c>
      <c r="B12" s="140">
        <f>'пр.хода'!E25</f>
        <v>4</v>
      </c>
      <c r="C12" s="141" t="str">
        <f>VLOOKUP(B12,'пр.взв.'!B7:H20,2,FALSE)</f>
        <v>МОХНАТКИН Михаил Александрович</v>
      </c>
      <c r="D12" s="143" t="str">
        <f>VLOOKUP(B12,'пр.взв.'!B7:H20,3,FALSE)</f>
        <v>16.01.90 мс</v>
      </c>
      <c r="E12" s="154" t="str">
        <f>VLOOKUP(B12,'пр.взв.'!B3:H24,4,FALSE)</f>
        <v>СП</v>
      </c>
      <c r="F12" s="126" t="str">
        <f>VLOOKUP(B12,'пр.взв.'!B7:H20,5,FALSE)</f>
        <v>С-Петербург,Д</v>
      </c>
      <c r="G12" s="128" t="str">
        <f>VLOOKUP(B12,'пр.взв.'!B7:H20,6,FALSE)</f>
        <v>14165078</v>
      </c>
      <c r="H12" s="118" t="str">
        <f>VLOOKUP(B12,'пр.взв.'!B7:H20,7,FALSE)</f>
        <v>Коршунов АИ</v>
      </c>
    </row>
    <row r="13" spans="1:8" ht="12.75">
      <c r="A13" s="139"/>
      <c r="B13" s="140"/>
      <c r="C13" s="142"/>
      <c r="D13" s="144"/>
      <c r="E13" s="153"/>
      <c r="F13" s="126"/>
      <c r="G13" s="127"/>
      <c r="H13" s="119"/>
    </row>
    <row r="14" spans="1:8" ht="12.75" customHeight="1">
      <c r="A14" s="139">
        <v>4</v>
      </c>
      <c r="B14" s="140">
        <v>7</v>
      </c>
      <c r="C14" s="141" t="str">
        <f>VLOOKUP(B14,'пр.взв.'!B7:H20,2,FALSE)</f>
        <v>АЛИАСХАБОВ Марат Омарович</v>
      </c>
      <c r="D14" s="143" t="str">
        <f>VLOOKUP(B14,'пр.взв.'!B7:H20,3,FALSE)</f>
        <v>01.01.90 мс</v>
      </c>
      <c r="E14" s="154" t="str">
        <f>VLOOKUP(B14,'пр.взв.'!B1:H26,4,FALSE)</f>
        <v>ПФО</v>
      </c>
      <c r="F14" s="126" t="str">
        <f>VLOOKUP(B14,'пр.взв.'!B1:H22,5,FALSE)</f>
        <v>Нижегородская,ПР</v>
      </c>
      <c r="G14" s="149">
        <f>VLOOKUP(B14,'пр.взв.'!B7:H20,6,FALSE)</f>
        <v>0</v>
      </c>
      <c r="H14" s="118" t="str">
        <f>VLOOKUP(B14,'пр.взв.'!B7:H20,7,FALSE)</f>
        <v>Чугреев АВ Фролов ИМ</v>
      </c>
    </row>
    <row r="15" spans="1:8" ht="12.75">
      <c r="A15" s="139"/>
      <c r="B15" s="140"/>
      <c r="C15" s="142"/>
      <c r="D15" s="144"/>
      <c r="E15" s="153"/>
      <c r="F15" s="126"/>
      <c r="G15" s="150"/>
      <c r="H15" s="119"/>
    </row>
    <row r="16" spans="1:8" ht="12.75" customHeight="1">
      <c r="A16" s="151" t="s">
        <v>88</v>
      </c>
      <c r="B16" s="140">
        <v>1</v>
      </c>
      <c r="C16" s="141" t="str">
        <f>VLOOKUP(B16,'пр.взв.'!B7:H28,2,FALSE)</f>
        <v>НЕВИННЫЙ Дмитрий Дмитриевич</v>
      </c>
      <c r="D16" s="143" t="str">
        <f>VLOOKUP(B16,'пр.взв.'!B7:H20,3,FALSE)</f>
        <v>23.04.92 кмс</v>
      </c>
      <c r="E16" s="154" t="str">
        <f>VLOOKUP(B16,'пр.взв.'!B1:H28,4,FALSE)</f>
        <v>СП</v>
      </c>
      <c r="F16" s="126" t="str">
        <f>VLOOKUP(B16,'пр.взв.'!B3:H24,5,FALSE)</f>
        <v>С-Петербург,ПР</v>
      </c>
      <c r="G16" s="149">
        <f>VLOOKUP(B16,'пр.взв.'!B7:H20,6,FALSE)</f>
        <v>0</v>
      </c>
      <c r="H16" s="118" t="str">
        <f>VLOOKUP(B16,'пр.взв.'!B7:H20,7,FALSE)</f>
        <v>Никитин СЮ</v>
      </c>
    </row>
    <row r="17" spans="1:8" ht="12.75">
      <c r="A17" s="139"/>
      <c r="B17" s="140"/>
      <c r="C17" s="142"/>
      <c r="D17" s="144"/>
      <c r="E17" s="153"/>
      <c r="F17" s="126"/>
      <c r="G17" s="150"/>
      <c r="H17" s="119"/>
    </row>
    <row r="18" spans="1:8" ht="12.75" customHeight="1">
      <c r="A18" s="151" t="s">
        <v>88</v>
      </c>
      <c r="B18" s="140">
        <v>3</v>
      </c>
      <c r="C18" s="141" t="str">
        <f>VLOOKUP(B18,'пр.взв.'!B7:H20,2,FALSE)</f>
        <v>КАРАМАН Никита Максимович</v>
      </c>
      <c r="D18" s="143" t="str">
        <f>VLOOKUP(B18,'пр.взв.'!B7:H20,3,FALSE)</f>
        <v>23.03.93 кмс</v>
      </c>
      <c r="E18" s="154" t="str">
        <f>VLOOKUP(B18,'пр.взв.'!B1:H30,4,FALSE)</f>
        <v>СП</v>
      </c>
      <c r="F18" s="126" t="str">
        <f>VLOOKUP(B18,'пр.взв.'!B7:H20,5,FALSE)</f>
        <v>С-Петербург,ПР</v>
      </c>
      <c r="G18" s="149">
        <f>VLOOKUP(B18,'пр.взв.'!B7:H20,6,FALSE)</f>
        <v>0</v>
      </c>
      <c r="H18" s="118" t="str">
        <f>VLOOKUP(B18,'пр.взв.'!B7:H20,7,FALSE)</f>
        <v>Коршунов АИ</v>
      </c>
    </row>
    <row r="19" spans="1:8" ht="12.75">
      <c r="A19" s="139"/>
      <c r="B19" s="140"/>
      <c r="C19" s="142"/>
      <c r="D19" s="144"/>
      <c r="E19" s="153"/>
      <c r="F19" s="126"/>
      <c r="G19" s="150"/>
      <c r="H19" s="119"/>
    </row>
    <row r="20" spans="1:8" ht="12.75" customHeight="1">
      <c r="A20" s="151" t="s">
        <v>88</v>
      </c>
      <c r="B20" s="140">
        <v>2</v>
      </c>
      <c r="C20" s="141" t="str">
        <f>VLOOKUP(B20,'пр.взв.'!B7:H20,2,FALSE)</f>
        <v>ГРИГОРЯН Эрик Гарникович</v>
      </c>
      <c r="D20" s="143" t="str">
        <f>VLOOKUP(B20,'пр.взв.'!B7:H20,3,FALSE)</f>
        <v>24.03.86 кмс</v>
      </c>
      <c r="E20" s="154" t="str">
        <f>VLOOKUP(B20,'пр.взв.'!B1:H32,4,FALSE)</f>
        <v>М</v>
      </c>
      <c r="F20" s="126" t="str">
        <f>VLOOKUP(B20,'пр.взв.'!B7:H20,5,FALSE)</f>
        <v>Москва,С-70</v>
      </c>
      <c r="G20" s="149">
        <f>VLOOKUP(B20,'пр.взв.'!B7:H20,6,FALSE)</f>
        <v>0</v>
      </c>
      <c r="H20" s="118" t="str">
        <f>VLOOKUP(B20,'пр.взв.'!B7:H20,7,FALSE)</f>
        <v>Елесин НА</v>
      </c>
    </row>
    <row r="21" spans="1:8" ht="13.5" thickBot="1">
      <c r="A21" s="139"/>
      <c r="B21" s="140"/>
      <c r="C21" s="142"/>
      <c r="D21" s="144"/>
      <c r="E21" s="155"/>
      <c r="F21" s="126"/>
      <c r="G21" s="150"/>
      <c r="H21" s="119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5">
      <c r="A28" s="58"/>
      <c r="B28" s="58"/>
      <c r="C28" s="58"/>
      <c r="D28" s="6"/>
      <c r="E28" s="6"/>
      <c r="F28" s="6"/>
      <c r="G28" s="6"/>
      <c r="H28" s="6"/>
    </row>
    <row r="29" spans="1:11" ht="15">
      <c r="A29" s="56" t="str">
        <f>HYPERLINK('[1]реквизиты'!$A$6)</f>
        <v>Гл. судья, судья МК</v>
      </c>
      <c r="B29" s="58"/>
      <c r="C29" s="59"/>
      <c r="D29" s="55"/>
      <c r="E29" s="55"/>
      <c r="F29" s="55"/>
      <c r="G29" s="57" t="str">
        <f>'[2]реквизиты'!$G$7</f>
        <v>Лебедев А.А.</v>
      </c>
      <c r="I29" s="6"/>
      <c r="J29" s="3"/>
      <c r="K29" s="3"/>
    </row>
    <row r="30" spans="1:12" ht="15">
      <c r="A30" s="58"/>
      <c r="B30" s="58"/>
      <c r="C30" s="59"/>
      <c r="D30" s="6"/>
      <c r="E30" s="6"/>
      <c r="F30" s="6"/>
      <c r="G30" s="5" t="str">
        <f>'[2]реквизиты'!$G$8</f>
        <v>/Москва/</v>
      </c>
      <c r="I30" s="6"/>
      <c r="J30" s="3"/>
      <c r="K30" s="3"/>
      <c r="L30" s="3"/>
    </row>
    <row r="31" spans="1:12" ht="15">
      <c r="A31" s="58"/>
      <c r="B31" s="58"/>
      <c r="C31" s="59"/>
      <c r="D31" s="6"/>
      <c r="E31" s="6"/>
      <c r="F31" s="6"/>
      <c r="G31" s="6"/>
      <c r="I31" s="6"/>
      <c r="J31" s="3"/>
      <c r="K31" s="3"/>
      <c r="L31" s="3"/>
    </row>
    <row r="32" spans="1:11" ht="15">
      <c r="A32" s="56" t="str">
        <f>'[2]реквизиты'!$A$8</f>
        <v>Гл. секретарь, судья РК</v>
      </c>
      <c r="B32" s="58"/>
      <c r="C32" s="59"/>
      <c r="D32" s="55"/>
      <c r="E32" s="55"/>
      <c r="F32" s="55"/>
      <c r="G32" s="57" t="str">
        <f>'[2]реквизиты'!$G$9</f>
        <v>Тимошин А.С.</v>
      </c>
      <c r="I32" s="6"/>
      <c r="J32" s="14"/>
      <c r="K32" s="14"/>
    </row>
    <row r="33" spans="1:8" ht="15">
      <c r="A33" s="58"/>
      <c r="B33" s="58"/>
      <c r="C33" s="58"/>
      <c r="D33" s="6"/>
      <c r="E33" s="6"/>
      <c r="F33" s="6"/>
      <c r="G33" s="5" t="str">
        <f>'[2]реквизиты'!$G$10</f>
        <v>/Рыбинск/</v>
      </c>
      <c r="H33" s="6"/>
    </row>
    <row r="34" spans="1:8" ht="12.75">
      <c r="A34" s="6"/>
      <c r="B34" s="6"/>
      <c r="C34" s="6"/>
      <c r="D34" s="6"/>
      <c r="E34" s="6"/>
      <c r="F34" s="6"/>
      <c r="G34" s="6"/>
      <c r="H34" s="6"/>
    </row>
  </sheetData>
  <sheetProtection/>
  <mergeCells count="68">
    <mergeCell ref="E16:E17"/>
    <mergeCell ref="E18:E19"/>
    <mergeCell ref="E20:E21"/>
    <mergeCell ref="E8:E9"/>
    <mergeCell ref="E10:E11"/>
    <mergeCell ref="E12:E13"/>
    <mergeCell ref="E14:E15"/>
    <mergeCell ref="F20:F21"/>
    <mergeCell ref="G20:G21"/>
    <mergeCell ref="A20:A21"/>
    <mergeCell ref="B20:B21"/>
    <mergeCell ref="C20:C21"/>
    <mergeCell ref="D20:D21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C10:C11"/>
    <mergeCell ref="D10:D11"/>
    <mergeCell ref="A8:A9"/>
    <mergeCell ref="B8:B9"/>
    <mergeCell ref="C8:C9"/>
    <mergeCell ref="D8:D9"/>
    <mergeCell ref="G12:G13"/>
    <mergeCell ref="A4:H4"/>
    <mergeCell ref="D5:F5"/>
    <mergeCell ref="A6:A7"/>
    <mergeCell ref="B6:B7"/>
    <mergeCell ref="C6:C7"/>
    <mergeCell ref="D6:D7"/>
    <mergeCell ref="E6:F7"/>
    <mergeCell ref="A10:A11"/>
    <mergeCell ref="B10:B11"/>
    <mergeCell ref="H16:H17"/>
    <mergeCell ref="H18:H19"/>
    <mergeCell ref="H20:H21"/>
    <mergeCell ref="H6:H7"/>
    <mergeCell ref="H8:H9"/>
    <mergeCell ref="H10:H11"/>
    <mergeCell ref="H12:H13"/>
    <mergeCell ref="A1:H1"/>
    <mergeCell ref="A2:H2"/>
    <mergeCell ref="A3:H3"/>
    <mergeCell ref="H14:H15"/>
    <mergeCell ref="G6:G7"/>
    <mergeCell ref="F8:F9"/>
    <mergeCell ref="G8:G9"/>
    <mergeCell ref="F10:F11"/>
    <mergeCell ref="G10:G11"/>
    <mergeCell ref="F12:F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5">
      <selection activeCell="A15" sqref="A15:I4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9" t="str">
        <f>'пр.хода'!C3</f>
        <v>КУБОК РОССИИ ПО БОЕВОМУ САМБО (МУЖЧИНЫ)</v>
      </c>
      <c r="B1" s="180"/>
      <c r="C1" s="180"/>
      <c r="D1" s="180"/>
      <c r="E1" s="180"/>
      <c r="F1" s="180"/>
      <c r="G1" s="180"/>
      <c r="H1" s="180"/>
      <c r="I1" s="180"/>
    </row>
    <row r="2" spans="4:6" ht="27.75" customHeight="1">
      <c r="D2" s="50" t="s">
        <v>20</v>
      </c>
      <c r="E2" s="50"/>
      <c r="F2" s="63" t="str">
        <f>HYPERLINK('пр.взв.'!D4)</f>
        <v>в.к. 100    кг</v>
      </c>
    </row>
    <row r="3" ht="12.75">
      <c r="C3" s="12" t="s">
        <v>22</v>
      </c>
    </row>
    <row r="4" ht="12.75">
      <c r="C4" s="48" t="s">
        <v>12</v>
      </c>
    </row>
    <row r="5" spans="1:9" ht="12.75">
      <c r="A5" s="166" t="s">
        <v>13</v>
      </c>
      <c r="B5" s="166" t="s">
        <v>5</v>
      </c>
      <c r="C5" s="168" t="s">
        <v>6</v>
      </c>
      <c r="D5" s="166" t="s">
        <v>14</v>
      </c>
      <c r="E5" s="157" t="s">
        <v>15</v>
      </c>
      <c r="F5" s="158"/>
      <c r="G5" s="166" t="s">
        <v>16</v>
      </c>
      <c r="H5" s="166" t="s">
        <v>17</v>
      </c>
      <c r="I5" s="166" t="s">
        <v>18</v>
      </c>
    </row>
    <row r="6" spans="1:9" ht="12.75">
      <c r="A6" s="167"/>
      <c r="B6" s="167"/>
      <c r="C6" s="167"/>
      <c r="D6" s="167"/>
      <c r="E6" s="161"/>
      <c r="F6" s="162"/>
      <c r="G6" s="167"/>
      <c r="H6" s="167"/>
      <c r="I6" s="167"/>
    </row>
    <row r="7" spans="1:9" ht="12.75">
      <c r="A7" s="171"/>
      <c r="B7" s="172" t="str">
        <f>'пр.хода'!C21</f>
        <v>АЛИАСХАБОВ </v>
      </c>
      <c r="C7" s="173" t="e">
        <f>VLOOKUP(B7,'пр.взв.'!B7:D20,2,FALSE)</f>
        <v>#N/A</v>
      </c>
      <c r="D7" s="173" t="e">
        <f>VLOOKUP(B7,'пр.взв.'!B7:F20,3,FALSE)</f>
        <v>#N/A</v>
      </c>
      <c r="E7" s="154" t="e">
        <f>VLOOKUP(B7,'пр.взв.'!B7:F20,4,FALSE)</f>
        <v>#N/A</v>
      </c>
      <c r="F7" s="163" t="e">
        <f>VLOOKUP(B7,'пр.взв.'!B7:G20,5,FALSE)</f>
        <v>#N/A</v>
      </c>
      <c r="G7" s="169"/>
      <c r="H7" s="170"/>
      <c r="I7" s="166"/>
    </row>
    <row r="8" spans="1:9" ht="12.75">
      <c r="A8" s="171"/>
      <c r="B8" s="166"/>
      <c r="C8" s="174"/>
      <c r="D8" s="174"/>
      <c r="E8" s="153"/>
      <c r="F8" s="164"/>
      <c r="G8" s="169"/>
      <c r="H8" s="170"/>
      <c r="I8" s="166"/>
    </row>
    <row r="9" spans="1:9" ht="12.75">
      <c r="A9" s="175"/>
      <c r="B9" s="172">
        <f>'пр.хода'!B27</f>
        <v>4</v>
      </c>
      <c r="C9" s="173" t="str">
        <f>VLOOKUP(B9,'пр.взв.'!B7:D22,2,FALSE)</f>
        <v>МОХНАТКИН Михаил Александрович</v>
      </c>
      <c r="D9" s="173" t="str">
        <f>VLOOKUP(B9,'пр.взв.'!B7:F22,3,FALSE)</f>
        <v>16.01.90 мс</v>
      </c>
      <c r="E9" s="154" t="str">
        <f>VLOOKUP(B9,'пр.взв.'!B9:F22,4,FALSE)</f>
        <v>СП</v>
      </c>
      <c r="F9" s="163" t="str">
        <f>VLOOKUP(B9,'пр.взв.'!B7:G22,5,FALSE)</f>
        <v>С-Петербург,Д</v>
      </c>
      <c r="G9" s="169"/>
      <c r="H9" s="166"/>
      <c r="I9" s="166"/>
    </row>
    <row r="10" spans="1:9" ht="12.75">
      <c r="A10" s="175"/>
      <c r="B10" s="166"/>
      <c r="C10" s="174"/>
      <c r="D10" s="174"/>
      <c r="E10" s="156"/>
      <c r="F10" s="165"/>
      <c r="G10" s="169"/>
      <c r="H10" s="166"/>
      <c r="I10" s="166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22</v>
      </c>
    </row>
    <row r="16" spans="3:6" ht="24" customHeight="1">
      <c r="C16" s="48"/>
      <c r="F16" s="63" t="str">
        <f>HYPERLINK('пр.взв.'!D4)</f>
        <v>в.к. 100    кг</v>
      </c>
    </row>
    <row r="17" spans="1:9" ht="12.75">
      <c r="A17" s="166" t="s">
        <v>13</v>
      </c>
      <c r="B17" s="166" t="s">
        <v>5</v>
      </c>
      <c r="C17" s="168" t="s">
        <v>6</v>
      </c>
      <c r="D17" s="166" t="s">
        <v>14</v>
      </c>
      <c r="E17" s="157" t="s">
        <v>15</v>
      </c>
      <c r="F17" s="158"/>
      <c r="G17" s="166" t="s">
        <v>16</v>
      </c>
      <c r="H17" s="166" t="s">
        <v>17</v>
      </c>
      <c r="I17" s="166" t="s">
        <v>18</v>
      </c>
    </row>
    <row r="18" spans="1:9" ht="12.75">
      <c r="A18" s="167"/>
      <c r="B18" s="167"/>
      <c r="C18" s="167"/>
      <c r="D18" s="167"/>
      <c r="E18" s="161"/>
      <c r="F18" s="162"/>
      <c r="G18" s="167"/>
      <c r="H18" s="167"/>
      <c r="I18" s="167"/>
    </row>
    <row r="19" spans="1:9" ht="12.75" customHeight="1">
      <c r="A19" s="171"/>
      <c r="B19" s="177" t="s">
        <v>84</v>
      </c>
      <c r="C19" s="178" t="str">
        <f>'пр.взв.'!C19</f>
        <v>АЛИАСХАБОВ Марат Омарович</v>
      </c>
      <c r="D19" s="178" t="str">
        <f>'пр.взв.'!D19</f>
        <v>01.01.90 мс</v>
      </c>
      <c r="E19" s="154" t="str">
        <f>'пр.взв.'!E19</f>
        <v>ПФО</v>
      </c>
      <c r="F19" s="163" t="str">
        <f>'пр.взв.'!F19</f>
        <v>Нижегородская,ПР</v>
      </c>
      <c r="G19" s="176"/>
      <c r="H19" s="170"/>
      <c r="I19" s="166"/>
    </row>
    <row r="20" spans="1:9" ht="12.75">
      <c r="A20" s="171"/>
      <c r="B20" s="166"/>
      <c r="C20" s="178"/>
      <c r="D20" s="178"/>
      <c r="E20" s="153"/>
      <c r="F20" s="164"/>
      <c r="G20" s="176"/>
      <c r="H20" s="170"/>
      <c r="I20" s="166"/>
    </row>
    <row r="21" spans="1:9" ht="12.75" customHeight="1">
      <c r="A21" s="175"/>
      <c r="B21" s="172">
        <v>4</v>
      </c>
      <c r="C21" s="178" t="str">
        <f>VLOOKUP(B21,'пр.взв.'!B7:F22,2,FALSE)</f>
        <v>МОХНАТКИН Михаил Александрович</v>
      </c>
      <c r="D21" s="178" t="str">
        <f>VLOOKUP(B21,'пр.взв.'!B7:G22,3,FALSE)</f>
        <v>16.01.90 мс</v>
      </c>
      <c r="E21" s="154" t="str">
        <f>VLOOKUP(B21,'пр.взв.'!B2:F34,4,FALSE)</f>
        <v>СП</v>
      </c>
      <c r="F21" s="163" t="str">
        <f>VLOOKUP(B21,'пр.взв.'!B7:H22,5,FALSE)</f>
        <v>С-Петербург,Д</v>
      </c>
      <c r="G21" s="176"/>
      <c r="H21" s="166"/>
      <c r="I21" s="166"/>
    </row>
    <row r="22" spans="1:9" ht="12.75">
      <c r="A22" s="175"/>
      <c r="B22" s="166"/>
      <c r="C22" s="178"/>
      <c r="D22" s="178"/>
      <c r="E22" s="156"/>
      <c r="F22" s="165"/>
      <c r="G22" s="176"/>
      <c r="H22" s="166"/>
      <c r="I22" s="166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3" t="str">
        <f>HYPERLINK('пр.взв.'!D4)</f>
        <v>в.к. 100    кг</v>
      </c>
    </row>
    <row r="30" spans="1:9" ht="12.75">
      <c r="A30" s="166" t="s">
        <v>13</v>
      </c>
      <c r="B30" s="166" t="s">
        <v>5</v>
      </c>
      <c r="C30" s="168" t="s">
        <v>6</v>
      </c>
      <c r="D30" s="166" t="s">
        <v>14</v>
      </c>
      <c r="E30" s="157" t="s">
        <v>15</v>
      </c>
      <c r="F30" s="158"/>
      <c r="G30" s="166" t="s">
        <v>16</v>
      </c>
      <c r="H30" s="166" t="s">
        <v>17</v>
      </c>
      <c r="I30" s="166" t="s">
        <v>18</v>
      </c>
    </row>
    <row r="31" spans="1:9" ht="12.75">
      <c r="A31" s="167"/>
      <c r="B31" s="167"/>
      <c r="C31" s="167"/>
      <c r="D31" s="167"/>
      <c r="E31" s="159"/>
      <c r="F31" s="160"/>
      <c r="G31" s="167"/>
      <c r="H31" s="167"/>
      <c r="I31" s="167"/>
    </row>
    <row r="32" spans="1:9" ht="12.75" customHeight="1">
      <c r="A32" s="171"/>
      <c r="B32" s="177">
        <f>'пр.хода'!G11</f>
        <v>5</v>
      </c>
      <c r="C32" s="178" t="str">
        <f>VLOOKUP(B32,'пр.взв.'!B7:F33,2,FALSE)</f>
        <v>НЕМКОВ Вадим Александрович</v>
      </c>
      <c r="D32" s="178" t="str">
        <f>VLOOKUP(B32,'пр.взв.'!B7:G33,3,FALSE)</f>
        <v>20.06.92 мс</v>
      </c>
      <c r="E32" s="154" t="str">
        <f>VLOOKUP(B32,'пр.взв.'!B2:F45,4,FALSE)</f>
        <v>ЦФО</v>
      </c>
      <c r="F32" s="163" t="str">
        <f>VLOOKUP(B32,'пр.взв.'!B7:H33,5,FALSE)</f>
        <v>Белгородская,Старый Оскол</v>
      </c>
      <c r="G32" s="176"/>
      <c r="H32" s="170"/>
      <c r="I32" s="166"/>
    </row>
    <row r="33" spans="1:9" ht="12.75">
      <c r="A33" s="171"/>
      <c r="B33" s="166"/>
      <c r="C33" s="178"/>
      <c r="D33" s="178"/>
      <c r="E33" s="153"/>
      <c r="F33" s="164"/>
      <c r="G33" s="176"/>
      <c r="H33" s="170"/>
      <c r="I33" s="166"/>
    </row>
    <row r="34" spans="1:9" ht="12.75" customHeight="1">
      <c r="A34" s="175"/>
      <c r="B34" s="177">
        <f>'пр.хода'!O11</f>
        <v>6</v>
      </c>
      <c r="C34" s="178" t="str">
        <f>VLOOKUP(B34,'пр.взв.'!B7:F35,2,FALSE)</f>
        <v>АБАЗОВ Ислам Заурбекович</v>
      </c>
      <c r="D34" s="178" t="str">
        <f>VLOOKUP(B34,'пр.взв.'!B7:G35,3,FALSE)</f>
        <v>26.12.89 мс</v>
      </c>
      <c r="E34" s="154" t="str">
        <f>VLOOKUP(B34,'пр.взв.'!B3:F47,4,FALSE)</f>
        <v>ЮФО</v>
      </c>
      <c r="F34" s="163" t="str">
        <f>VLOOKUP(B34,'пр.взв.'!B7:H35,5,FALSE)</f>
        <v>Адыгея</v>
      </c>
      <c r="G34" s="176"/>
      <c r="H34" s="166"/>
      <c r="I34" s="166"/>
    </row>
    <row r="35" spans="1:9" ht="12.75">
      <c r="A35" s="175"/>
      <c r="B35" s="166"/>
      <c r="C35" s="178"/>
      <c r="D35" s="178"/>
      <c r="E35" s="156"/>
      <c r="F35" s="165"/>
      <c r="G35" s="176"/>
      <c r="H35" s="166"/>
      <c r="I35" s="166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4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1"/>
  <sheetViews>
    <sheetView zoomScalePageLayoutView="0" workbookViewId="0" topLeftCell="A1">
      <selection activeCell="A1" sqref="A1:H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13" t="s">
        <v>23</v>
      </c>
      <c r="B1" s="114"/>
      <c r="C1" s="114"/>
      <c r="D1" s="114"/>
      <c r="E1" s="114"/>
      <c r="F1" s="114"/>
      <c r="G1" s="114"/>
      <c r="H1" s="114"/>
    </row>
    <row r="2" spans="1:8" ht="33.75" customHeight="1" thickBot="1">
      <c r="A2" s="179" t="str">
        <f>'пр.хода'!C3</f>
        <v>КУБОК РОССИИ ПО БОЕВОМУ САМБО (МУЖЧИНЫ)</v>
      </c>
      <c r="B2" s="181"/>
      <c r="C2" s="181"/>
      <c r="D2" s="181"/>
      <c r="E2" s="181"/>
      <c r="F2" s="181"/>
      <c r="G2" s="181"/>
      <c r="H2" s="182"/>
    </row>
    <row r="3" spans="1:12" ht="17.25" customHeight="1">
      <c r="A3" s="129" t="str">
        <f>HYPERLINK('[1]реквизиты'!$A$3)</f>
        <v>дата и место проведения</v>
      </c>
      <c r="B3" s="129"/>
      <c r="C3" s="129"/>
      <c r="D3" s="129"/>
      <c r="E3" s="129"/>
      <c r="F3" s="129"/>
      <c r="G3" s="129"/>
      <c r="H3" s="129"/>
      <c r="I3" s="13"/>
      <c r="J3" s="13"/>
      <c r="K3" s="13"/>
      <c r="L3" s="14"/>
    </row>
    <row r="4" spans="4:11" ht="19.5" customHeight="1">
      <c r="D4" s="188" t="s">
        <v>82</v>
      </c>
      <c r="E4" s="188"/>
      <c r="F4" s="188"/>
      <c r="I4" s="15"/>
      <c r="J4" s="15"/>
      <c r="K4" s="15"/>
    </row>
    <row r="5" spans="1:8" ht="12.75" customHeight="1">
      <c r="A5" s="167" t="s">
        <v>4</v>
      </c>
      <c r="B5" s="195" t="s">
        <v>5</v>
      </c>
      <c r="C5" s="167" t="s">
        <v>6</v>
      </c>
      <c r="D5" s="167" t="s">
        <v>7</v>
      </c>
      <c r="E5" s="186" t="s">
        <v>8</v>
      </c>
      <c r="F5" s="143"/>
      <c r="G5" s="167" t="s">
        <v>10</v>
      </c>
      <c r="H5" s="167" t="s">
        <v>9</v>
      </c>
    </row>
    <row r="6" spans="1:8" ht="12.75">
      <c r="A6" s="168"/>
      <c r="B6" s="196"/>
      <c r="C6" s="168"/>
      <c r="D6" s="168"/>
      <c r="E6" s="187"/>
      <c r="F6" s="144"/>
      <c r="G6" s="168"/>
      <c r="H6" s="168"/>
    </row>
    <row r="7" spans="1:8" ht="12.75" customHeight="1">
      <c r="A7" s="166">
        <v>1</v>
      </c>
      <c r="B7" s="191">
        <v>1</v>
      </c>
      <c r="C7" s="183" t="s">
        <v>74</v>
      </c>
      <c r="D7" s="192" t="s">
        <v>75</v>
      </c>
      <c r="E7" s="186" t="s">
        <v>67</v>
      </c>
      <c r="F7" s="126" t="s">
        <v>73</v>
      </c>
      <c r="G7" s="170"/>
      <c r="H7" s="183" t="s">
        <v>76</v>
      </c>
    </row>
    <row r="8" spans="1:8" ht="12.75">
      <c r="A8" s="166"/>
      <c r="B8" s="191"/>
      <c r="C8" s="183"/>
      <c r="D8" s="184"/>
      <c r="E8" s="187"/>
      <c r="F8" s="126"/>
      <c r="G8" s="170"/>
      <c r="H8" s="184"/>
    </row>
    <row r="9" spans="1:8" ht="12.75" customHeight="1">
      <c r="A9" s="166">
        <v>2</v>
      </c>
      <c r="B9" s="185">
        <v>2</v>
      </c>
      <c r="C9" s="183" t="s">
        <v>77</v>
      </c>
      <c r="D9" s="192" t="s">
        <v>78</v>
      </c>
      <c r="E9" s="186" t="s">
        <v>79</v>
      </c>
      <c r="F9" s="194" t="s">
        <v>80</v>
      </c>
      <c r="G9" s="170"/>
      <c r="H9" s="183" t="s">
        <v>81</v>
      </c>
    </row>
    <row r="10" spans="1:8" ht="12.75" customHeight="1">
      <c r="A10" s="166"/>
      <c r="B10" s="185"/>
      <c r="C10" s="183"/>
      <c r="D10" s="193"/>
      <c r="E10" s="187"/>
      <c r="F10" s="194"/>
      <c r="G10" s="170"/>
      <c r="H10" s="184"/>
    </row>
    <row r="11" spans="1:8" ht="12.75" customHeight="1">
      <c r="A11" s="166">
        <v>3</v>
      </c>
      <c r="B11" s="191">
        <v>3</v>
      </c>
      <c r="C11" s="183" t="s">
        <v>71</v>
      </c>
      <c r="D11" s="192" t="s">
        <v>72</v>
      </c>
      <c r="E11" s="186" t="s">
        <v>67</v>
      </c>
      <c r="F11" s="126" t="s">
        <v>73</v>
      </c>
      <c r="G11" s="170"/>
      <c r="H11" s="183" t="s">
        <v>70</v>
      </c>
    </row>
    <row r="12" spans="1:8" ht="15" customHeight="1">
      <c r="A12" s="166"/>
      <c r="B12" s="191"/>
      <c r="C12" s="183"/>
      <c r="D12" s="184"/>
      <c r="E12" s="187"/>
      <c r="F12" s="126"/>
      <c r="G12" s="170"/>
      <c r="H12" s="184"/>
    </row>
    <row r="13" spans="1:8" ht="12.75" customHeight="1">
      <c r="A13" s="166">
        <v>4</v>
      </c>
      <c r="B13" s="191">
        <v>4</v>
      </c>
      <c r="C13" s="183" t="s">
        <v>65</v>
      </c>
      <c r="D13" s="192" t="s">
        <v>66</v>
      </c>
      <c r="E13" s="186" t="s">
        <v>67</v>
      </c>
      <c r="F13" s="126" t="s">
        <v>68</v>
      </c>
      <c r="G13" s="170" t="s">
        <v>69</v>
      </c>
      <c r="H13" s="183" t="s">
        <v>70</v>
      </c>
    </row>
    <row r="14" spans="1:8" ht="15" customHeight="1">
      <c r="A14" s="166"/>
      <c r="B14" s="191"/>
      <c r="C14" s="183"/>
      <c r="D14" s="184"/>
      <c r="E14" s="187"/>
      <c r="F14" s="126"/>
      <c r="G14" s="170"/>
      <c r="H14" s="184"/>
    </row>
    <row r="15" spans="1:8" ht="15" customHeight="1">
      <c r="A15" s="166">
        <v>5</v>
      </c>
      <c r="B15" s="191">
        <v>5</v>
      </c>
      <c r="C15" s="183" t="s">
        <v>55</v>
      </c>
      <c r="D15" s="192" t="s">
        <v>56</v>
      </c>
      <c r="E15" s="186" t="s">
        <v>57</v>
      </c>
      <c r="F15" s="126" t="s">
        <v>58</v>
      </c>
      <c r="G15" s="170"/>
      <c r="H15" s="183" t="s">
        <v>59</v>
      </c>
    </row>
    <row r="16" spans="1:8" ht="15.75" customHeight="1">
      <c r="A16" s="166"/>
      <c r="B16" s="191"/>
      <c r="C16" s="183"/>
      <c r="D16" s="184"/>
      <c r="E16" s="187"/>
      <c r="F16" s="126"/>
      <c r="G16" s="170"/>
      <c r="H16" s="184"/>
    </row>
    <row r="17" spans="1:8" ht="12.75" customHeight="1">
      <c r="A17" s="166">
        <v>6</v>
      </c>
      <c r="B17" s="185">
        <v>6</v>
      </c>
      <c r="C17" s="190" t="s">
        <v>50</v>
      </c>
      <c r="D17" s="189" t="s">
        <v>51</v>
      </c>
      <c r="E17" s="186" t="s">
        <v>52</v>
      </c>
      <c r="F17" s="126" t="s">
        <v>53</v>
      </c>
      <c r="G17" s="189">
        <v>517001</v>
      </c>
      <c r="H17" s="190" t="s">
        <v>54</v>
      </c>
    </row>
    <row r="18" spans="1:8" ht="15" customHeight="1">
      <c r="A18" s="166"/>
      <c r="B18" s="185"/>
      <c r="C18" s="190"/>
      <c r="D18" s="189"/>
      <c r="E18" s="187"/>
      <c r="F18" s="126"/>
      <c r="G18" s="189"/>
      <c r="H18" s="190"/>
    </row>
    <row r="19" spans="1:8" ht="12.75" customHeight="1">
      <c r="A19" s="166">
        <v>7</v>
      </c>
      <c r="B19" s="191">
        <v>7</v>
      </c>
      <c r="C19" s="190" t="s">
        <v>60</v>
      </c>
      <c r="D19" s="189" t="s">
        <v>61</v>
      </c>
      <c r="E19" s="186" t="s">
        <v>62</v>
      </c>
      <c r="F19" s="126" t="s">
        <v>63</v>
      </c>
      <c r="G19" s="189"/>
      <c r="H19" s="190" t="s">
        <v>64</v>
      </c>
    </row>
    <row r="20" spans="1:8" ht="15" customHeight="1">
      <c r="A20" s="166"/>
      <c r="B20" s="191"/>
      <c r="C20" s="190"/>
      <c r="D20" s="189"/>
      <c r="E20" s="187"/>
      <c r="F20" s="126"/>
      <c r="G20" s="189"/>
      <c r="H20" s="190"/>
    </row>
    <row r="22" ht="15" customHeight="1"/>
    <row r="23" spans="6:7" ht="12.75">
      <c r="F23" s="8"/>
      <c r="G23" s="8"/>
    </row>
    <row r="24" spans="1:6" ht="24" customHeight="1">
      <c r="A24" s="16" t="str">
        <f>'[2]реквизиты'!$A$6</f>
        <v>Гл. судья, судья МК</v>
      </c>
      <c r="B24" s="11"/>
      <c r="C24" s="11"/>
      <c r="D24" s="11"/>
      <c r="E24" s="11"/>
      <c r="F24" s="17" t="str">
        <f>'[2]реквизиты'!$G$7</f>
        <v>Лебедев А.А.</v>
      </c>
    </row>
    <row r="25" spans="1:6" ht="19.5" customHeight="1">
      <c r="A25" s="11"/>
      <c r="B25" s="11"/>
      <c r="C25" s="11"/>
      <c r="D25" s="11"/>
      <c r="E25" s="11"/>
      <c r="F25" s="19" t="str">
        <f>'[2]реквизиты'!$G$8</f>
        <v>/Москва/</v>
      </c>
    </row>
    <row r="26" spans="1:6" ht="26.25" customHeight="1">
      <c r="A26" s="17" t="str">
        <f>'[2]реквизиты'!$A$8</f>
        <v>Гл. секретарь, судья РК</v>
      </c>
      <c r="B26" s="11"/>
      <c r="C26" s="11"/>
      <c r="D26" s="11"/>
      <c r="E26" s="11"/>
      <c r="F26" s="17" t="str">
        <f>'[2]реквизиты'!$G$9</f>
        <v>Тимошин А.С.</v>
      </c>
    </row>
    <row r="27" spans="1:6" ht="17.25" customHeight="1">
      <c r="A27" s="10"/>
      <c r="B27" s="10"/>
      <c r="C27" s="11"/>
      <c r="D27" s="11"/>
      <c r="E27" s="11"/>
      <c r="F27" s="19" t="str">
        <f>'[2]реквизиты'!$G$10</f>
        <v>/Рыбинск/</v>
      </c>
    </row>
    <row r="28" spans="6:7" ht="24.75" customHeight="1">
      <c r="F28" s="5"/>
      <c r="G28" s="8"/>
    </row>
    <row r="29" spans="6:7" ht="12.75">
      <c r="F29" s="8"/>
      <c r="G29" s="8"/>
    </row>
    <row r="30" spans="6:7" ht="15" customHeight="1">
      <c r="F30" s="9"/>
      <c r="G30" s="9"/>
    </row>
    <row r="31" spans="6:7" ht="15.75" customHeight="1">
      <c r="F31" s="9"/>
      <c r="G31" s="9"/>
    </row>
    <row r="32" ht="15" customHeight="1"/>
    <row r="34" ht="15" customHeight="1"/>
    <row r="36" ht="15" customHeight="1"/>
    <row r="38" ht="15" customHeight="1"/>
    <row r="39" ht="15.75" customHeight="1"/>
  </sheetData>
  <sheetProtection/>
  <mergeCells count="67">
    <mergeCell ref="F7:F8"/>
    <mergeCell ref="E7:E8"/>
    <mergeCell ref="E9:E10"/>
    <mergeCell ref="G11:G12"/>
    <mergeCell ref="E11:E12"/>
    <mergeCell ref="G9:G10"/>
    <mergeCell ref="C9:C10"/>
    <mergeCell ref="A5:A6"/>
    <mergeCell ref="B5:B6"/>
    <mergeCell ref="C5:C6"/>
    <mergeCell ref="D5:D6"/>
    <mergeCell ref="A7:A8"/>
    <mergeCell ref="D13:D14"/>
    <mergeCell ref="D7:D8"/>
    <mergeCell ref="F11:F12"/>
    <mergeCell ref="F9:F10"/>
    <mergeCell ref="B11:B12"/>
    <mergeCell ref="C11:C12"/>
    <mergeCell ref="D11:D12"/>
    <mergeCell ref="B7:B8"/>
    <mergeCell ref="C7:C8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E13:E14"/>
    <mergeCell ref="E15:E16"/>
    <mergeCell ref="F13:F14"/>
    <mergeCell ref="G17:G18"/>
    <mergeCell ref="A17:A18"/>
    <mergeCell ref="B17:B18"/>
    <mergeCell ref="A19:A20"/>
    <mergeCell ref="B19:B20"/>
    <mergeCell ref="C19:C20"/>
    <mergeCell ref="D19:D20"/>
    <mergeCell ref="E17:E18"/>
    <mergeCell ref="E19:E20"/>
    <mergeCell ref="A1:H1"/>
    <mergeCell ref="D4:F4"/>
    <mergeCell ref="F19:F20"/>
    <mergeCell ref="G19:G20"/>
    <mergeCell ref="H11:H12"/>
    <mergeCell ref="H13:H14"/>
    <mergeCell ref="H15:H16"/>
    <mergeCell ref="H17:H18"/>
    <mergeCell ref="H19:H20"/>
    <mergeCell ref="H7:H8"/>
    <mergeCell ref="A2:H2"/>
    <mergeCell ref="H5:H6"/>
    <mergeCell ref="H9:H10"/>
    <mergeCell ref="A3:H3"/>
    <mergeCell ref="G7:G8"/>
    <mergeCell ref="A9:A10"/>
    <mergeCell ref="B9:B10"/>
    <mergeCell ref="E5:F6"/>
    <mergeCell ref="G5:G6"/>
    <mergeCell ref="D9:D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F1">
      <selection activeCell="J15" sqref="J15:R21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7" t="s">
        <v>40</v>
      </c>
      <c r="C1" s="197"/>
      <c r="D1" s="197"/>
      <c r="E1" s="197"/>
      <c r="F1" s="197"/>
      <c r="G1" s="197"/>
      <c r="H1" s="197"/>
      <c r="I1" s="197"/>
      <c r="K1" s="197" t="s">
        <v>40</v>
      </c>
      <c r="L1" s="197"/>
      <c r="M1" s="197"/>
      <c r="N1" s="197"/>
      <c r="O1" s="197"/>
      <c r="P1" s="197"/>
      <c r="Q1" s="197"/>
      <c r="R1" s="197"/>
    </row>
    <row r="2" spans="2:18" ht="15.75" customHeight="1">
      <c r="B2" s="198" t="str">
        <f>'пр.взв.'!D4</f>
        <v>в.к. 100    кг</v>
      </c>
      <c r="C2" s="199"/>
      <c r="D2" s="199"/>
      <c r="E2" s="199"/>
      <c r="F2" s="199"/>
      <c r="G2" s="199"/>
      <c r="H2" s="199"/>
      <c r="I2" s="199"/>
      <c r="K2" s="198" t="str">
        <f>'пр.взв.'!D4</f>
        <v>в.к. 100    кг</v>
      </c>
      <c r="L2" s="199"/>
      <c r="M2" s="199"/>
      <c r="N2" s="199"/>
      <c r="O2" s="199"/>
      <c r="P2" s="199"/>
      <c r="Q2" s="199"/>
      <c r="R2" s="199"/>
    </row>
    <row r="3" spans="2:18" ht="16.5" thickBot="1">
      <c r="B3" s="73" t="s">
        <v>36</v>
      </c>
      <c r="C3" s="75" t="s">
        <v>41</v>
      </c>
      <c r="D3" s="74" t="s">
        <v>39</v>
      </c>
      <c r="E3" s="75"/>
      <c r="F3" s="73"/>
      <c r="G3" s="75"/>
      <c r="H3" s="75"/>
      <c r="I3" s="75"/>
      <c r="K3" s="73" t="s">
        <v>1</v>
      </c>
      <c r="L3" s="75" t="s">
        <v>41</v>
      </c>
      <c r="M3" s="74" t="s">
        <v>39</v>
      </c>
      <c r="N3" s="75"/>
      <c r="O3" s="73"/>
      <c r="P3" s="75"/>
      <c r="Q3" s="75"/>
      <c r="R3" s="75"/>
    </row>
    <row r="4" spans="1:18" ht="12.75" customHeight="1">
      <c r="A4" s="206" t="s">
        <v>47</v>
      </c>
      <c r="B4" s="208" t="s">
        <v>5</v>
      </c>
      <c r="C4" s="200" t="s">
        <v>6</v>
      </c>
      <c r="D4" s="200" t="s">
        <v>14</v>
      </c>
      <c r="E4" s="200" t="s">
        <v>15</v>
      </c>
      <c r="F4" s="200" t="s">
        <v>16</v>
      </c>
      <c r="G4" s="202" t="s">
        <v>42</v>
      </c>
      <c r="H4" s="204" t="s">
        <v>43</v>
      </c>
      <c r="I4" s="210" t="s">
        <v>18</v>
      </c>
      <c r="J4" s="206" t="s">
        <v>47</v>
      </c>
      <c r="K4" s="208" t="s">
        <v>5</v>
      </c>
      <c r="L4" s="200" t="s">
        <v>6</v>
      </c>
      <c r="M4" s="200" t="s">
        <v>14</v>
      </c>
      <c r="N4" s="200" t="s">
        <v>15</v>
      </c>
      <c r="O4" s="200" t="s">
        <v>16</v>
      </c>
      <c r="P4" s="202" t="s">
        <v>42</v>
      </c>
      <c r="Q4" s="204" t="s">
        <v>43</v>
      </c>
      <c r="R4" s="210" t="s">
        <v>18</v>
      </c>
    </row>
    <row r="5" spans="1:18" ht="13.5" customHeight="1" thickBot="1">
      <c r="A5" s="207"/>
      <c r="B5" s="209" t="s">
        <v>37</v>
      </c>
      <c r="C5" s="201"/>
      <c r="D5" s="201"/>
      <c r="E5" s="201"/>
      <c r="F5" s="201"/>
      <c r="G5" s="203"/>
      <c r="H5" s="205"/>
      <c r="I5" s="211" t="s">
        <v>38</v>
      </c>
      <c r="J5" s="207"/>
      <c r="K5" s="209" t="s">
        <v>37</v>
      </c>
      <c r="L5" s="201"/>
      <c r="M5" s="201"/>
      <c r="N5" s="201"/>
      <c r="O5" s="201"/>
      <c r="P5" s="203"/>
      <c r="Q5" s="205"/>
      <c r="R5" s="211" t="s">
        <v>38</v>
      </c>
    </row>
    <row r="6" spans="1:18" ht="12.75">
      <c r="A6" s="212">
        <v>1</v>
      </c>
      <c r="B6" s="215">
        <v>1</v>
      </c>
      <c r="C6" s="217" t="str">
        <f>VLOOKUP(B6,'пр.взв.'!B7:F68,2,FALSE)</f>
        <v>НЕВИННЫЙ Дмитрий Дмитриевич</v>
      </c>
      <c r="D6" s="219" t="str">
        <f>VLOOKUP(B6,'пр.взв.'!B7:G124,3,FALSE)</f>
        <v>23.04.92 кмс</v>
      </c>
      <c r="E6" s="219" t="str">
        <f>VLOOKUP(B6,'пр.взв.'!B7:H124,4,FALSE)</f>
        <v>СП</v>
      </c>
      <c r="F6" s="220"/>
      <c r="G6" s="221"/>
      <c r="H6" s="222"/>
      <c r="I6" s="223"/>
      <c r="J6" s="224">
        <v>5</v>
      </c>
      <c r="K6" s="215">
        <v>2</v>
      </c>
      <c r="L6" s="227" t="str">
        <f>VLOOKUP(K6,'пр.взв.'!B7:F68,2,FALSE)</f>
        <v>ГРИГОРЯН Эрик Гарникович</v>
      </c>
      <c r="M6" s="232" t="str">
        <f>VLOOKUP(K6,'пр.взв.'!B7:G124,3,FALSE)</f>
        <v>24.03.86 кмс</v>
      </c>
      <c r="N6" s="232" t="str">
        <f>VLOOKUP(K6,'пр.взв.'!B7:H124,4,FALSE)</f>
        <v>М</v>
      </c>
      <c r="O6" s="220"/>
      <c r="P6" s="221"/>
      <c r="Q6" s="222"/>
      <c r="R6" s="223"/>
    </row>
    <row r="7" spans="1:18" ht="12.75">
      <c r="A7" s="213"/>
      <c r="B7" s="216"/>
      <c r="C7" s="218"/>
      <c r="D7" s="176"/>
      <c r="E7" s="176"/>
      <c r="F7" s="176"/>
      <c r="G7" s="176"/>
      <c r="H7" s="170"/>
      <c r="I7" s="166"/>
      <c r="J7" s="225"/>
      <c r="K7" s="216"/>
      <c r="L7" s="228"/>
      <c r="M7" s="233"/>
      <c r="N7" s="233"/>
      <c r="O7" s="176"/>
      <c r="P7" s="176"/>
      <c r="Q7" s="170"/>
      <c r="R7" s="166"/>
    </row>
    <row r="8" spans="1:18" ht="12.75">
      <c r="A8" s="213"/>
      <c r="B8" s="216">
        <v>5</v>
      </c>
      <c r="C8" s="234" t="str">
        <f>VLOOKUP(B8,'пр.взв.'!B7:F68,2,FALSE)</f>
        <v>НЕМКОВ Вадим Александрович</v>
      </c>
      <c r="D8" s="236" t="str">
        <f>VLOOKUP(B8,'пр.взв.'!B7:G126,3,FALSE)</f>
        <v>20.06.92 мс</v>
      </c>
      <c r="E8" s="236" t="str">
        <f>VLOOKUP(B8,'пр.взв.'!B7:H126,4,FALSE)</f>
        <v>ЦФО</v>
      </c>
      <c r="F8" s="238"/>
      <c r="G8" s="238"/>
      <c r="H8" s="167"/>
      <c r="I8" s="167"/>
      <c r="J8" s="225"/>
      <c r="K8" s="216">
        <v>6</v>
      </c>
      <c r="L8" s="230" t="str">
        <f>VLOOKUP(K8,'пр.взв.'!B7:F68,2,FALSE)</f>
        <v>АБАЗОВ Ислам Заурбекович</v>
      </c>
      <c r="M8" s="240" t="str">
        <f>VLOOKUP(K8,'пр.взв.'!B7:G126,3,FALSE)</f>
        <v>26.12.89 мс</v>
      </c>
      <c r="N8" s="240" t="str">
        <f>VLOOKUP(K8,'пр.взв.'!B7:H126,4,FALSE)</f>
        <v>ЮФО</v>
      </c>
      <c r="O8" s="238"/>
      <c r="P8" s="238"/>
      <c r="Q8" s="167"/>
      <c r="R8" s="167"/>
    </row>
    <row r="9" spans="1:18" ht="13.5" thickBot="1">
      <c r="A9" s="214"/>
      <c r="B9" s="229"/>
      <c r="C9" s="235"/>
      <c r="D9" s="237"/>
      <c r="E9" s="237"/>
      <c r="F9" s="239"/>
      <c r="G9" s="239"/>
      <c r="H9" s="124"/>
      <c r="I9" s="124"/>
      <c r="J9" s="226"/>
      <c r="K9" s="229"/>
      <c r="L9" s="231"/>
      <c r="M9" s="241"/>
      <c r="N9" s="241"/>
      <c r="O9" s="239"/>
      <c r="P9" s="239"/>
      <c r="Q9" s="124"/>
      <c r="R9" s="124"/>
    </row>
    <row r="10" spans="1:18" ht="12.75">
      <c r="A10" s="212">
        <v>2</v>
      </c>
      <c r="B10" s="215">
        <v>3</v>
      </c>
      <c r="C10" s="217" t="str">
        <f>VLOOKUP(B10,'пр.взв.'!B7:F68,2,FALSE)</f>
        <v>КАРАМАН Никита Максимович</v>
      </c>
      <c r="D10" s="233" t="str">
        <f>VLOOKUP(B10,'пр.взв.'!B7:G128,3,FALSE)</f>
        <v>23.03.93 кмс</v>
      </c>
      <c r="E10" s="233" t="str">
        <f>VLOOKUP(B10,'пр.взв.'!B7:H128,4,FALSE)</f>
        <v>СП</v>
      </c>
      <c r="F10" s="220"/>
      <c r="G10" s="221"/>
      <c r="H10" s="222"/>
      <c r="I10" s="219"/>
      <c r="J10" s="224">
        <v>6</v>
      </c>
      <c r="K10" s="215">
        <v>4</v>
      </c>
      <c r="L10" s="227" t="str">
        <f>VLOOKUP(K10,'пр.взв.'!B7:F68,2,FALSE)</f>
        <v>МОХНАТКИН Михаил Александрович</v>
      </c>
      <c r="M10" s="232" t="str">
        <f>VLOOKUP(K10,'пр.взв.'!B7:G128,3,FALSE)</f>
        <v>16.01.90 мс</v>
      </c>
      <c r="N10" s="232" t="str">
        <f>VLOOKUP(K10,'пр.взв.'!B7:H128,4,FALSE)</f>
        <v>СП</v>
      </c>
      <c r="O10" s="220"/>
      <c r="P10" s="221"/>
      <c r="Q10" s="222"/>
      <c r="R10" s="219"/>
    </row>
    <row r="11" spans="1:18" ht="12.75">
      <c r="A11" s="213"/>
      <c r="B11" s="216"/>
      <c r="C11" s="218"/>
      <c r="D11" s="176"/>
      <c r="E11" s="176"/>
      <c r="F11" s="176"/>
      <c r="G11" s="176"/>
      <c r="H11" s="170"/>
      <c r="I11" s="166"/>
      <c r="J11" s="225"/>
      <c r="K11" s="216"/>
      <c r="L11" s="228"/>
      <c r="M11" s="233"/>
      <c r="N11" s="233"/>
      <c r="O11" s="176"/>
      <c r="P11" s="176"/>
      <c r="Q11" s="170"/>
      <c r="R11" s="166"/>
    </row>
    <row r="12" spans="1:18" ht="12.75">
      <c r="A12" s="213"/>
      <c r="B12" s="216">
        <v>7</v>
      </c>
      <c r="C12" s="234" t="str">
        <f>VLOOKUP(B12,'пр.взв.'!B7:F68,2,FALSE)</f>
        <v>АЛИАСХАБОВ Марат Омарович</v>
      </c>
      <c r="D12" s="236" t="str">
        <f>VLOOKUP(B12,'пр.взв.'!B7:G130,3,FALSE)</f>
        <v>01.01.90 мс</v>
      </c>
      <c r="E12" s="233" t="str">
        <f>VLOOKUP(B12,'пр.взв.'!B2:H130,4,FALSE)</f>
        <v>ПФО</v>
      </c>
      <c r="F12" s="238"/>
      <c r="G12" s="238"/>
      <c r="H12" s="167"/>
      <c r="I12" s="167"/>
      <c r="J12" s="225"/>
      <c r="K12" s="216">
        <v>8</v>
      </c>
      <c r="L12" s="244" t="e">
        <f>VLOOKUP(K12,'пр.взв.'!B7:F68,2,FALSE)</f>
        <v>#N/A</v>
      </c>
      <c r="M12" s="247" t="e">
        <f>VLOOKUP(K12,'пр.взв.'!B7:G130,3,FALSE)</f>
        <v>#N/A</v>
      </c>
      <c r="N12" s="247" t="e">
        <f>VLOOKUP(K12,'пр.взв.'!B7:H130,4,FALSE)</f>
        <v>#N/A</v>
      </c>
      <c r="O12" s="238"/>
      <c r="P12" s="238"/>
      <c r="Q12" s="167"/>
      <c r="R12" s="167"/>
    </row>
    <row r="13" spans="1:18" ht="12.75">
      <c r="A13" s="242"/>
      <c r="B13" s="216"/>
      <c r="C13" s="218"/>
      <c r="D13" s="176"/>
      <c r="E13" s="176"/>
      <c r="F13" s="246"/>
      <c r="G13" s="246"/>
      <c r="H13" s="168"/>
      <c r="I13" s="168"/>
      <c r="J13" s="243"/>
      <c r="K13" s="216"/>
      <c r="L13" s="245"/>
      <c r="M13" s="248"/>
      <c r="N13" s="248"/>
      <c r="O13" s="246"/>
      <c r="P13" s="246"/>
      <c r="Q13" s="168"/>
      <c r="R13" s="168"/>
    </row>
    <row r="15" spans="2:18" ht="16.5" thickBot="1">
      <c r="B15" s="73" t="s">
        <v>36</v>
      </c>
      <c r="C15" s="77" t="s">
        <v>44</v>
      </c>
      <c r="D15" s="77"/>
      <c r="E15" s="77"/>
      <c r="F15" s="78" t="str">
        <f>'пр.взв.'!D4</f>
        <v>в.к. 100    кг</v>
      </c>
      <c r="G15" s="77"/>
      <c r="H15" s="77"/>
      <c r="I15" s="77"/>
      <c r="J15" s="76"/>
      <c r="K15" s="73" t="s">
        <v>1</v>
      </c>
      <c r="L15" s="77" t="s">
        <v>44</v>
      </c>
      <c r="M15" s="77"/>
      <c r="N15" s="77"/>
      <c r="O15" s="78" t="str">
        <f>'пр.взв.'!D4</f>
        <v>в.к. 100    кг</v>
      </c>
      <c r="P15" s="77"/>
      <c r="Q15" s="77"/>
      <c r="R15" s="77"/>
    </row>
    <row r="16" spans="1:18" ht="12.75" customHeight="1">
      <c r="A16" s="206" t="s">
        <v>47</v>
      </c>
      <c r="B16" s="208" t="s">
        <v>5</v>
      </c>
      <c r="C16" s="200" t="s">
        <v>6</v>
      </c>
      <c r="D16" s="200" t="s">
        <v>14</v>
      </c>
      <c r="E16" s="200" t="s">
        <v>15</v>
      </c>
      <c r="F16" s="200" t="s">
        <v>16</v>
      </c>
      <c r="G16" s="202" t="s">
        <v>42</v>
      </c>
      <c r="H16" s="204" t="s">
        <v>43</v>
      </c>
      <c r="I16" s="210" t="s">
        <v>18</v>
      </c>
      <c r="J16" s="206" t="s">
        <v>47</v>
      </c>
      <c r="K16" s="208" t="s">
        <v>5</v>
      </c>
      <c r="L16" s="200" t="s">
        <v>6</v>
      </c>
      <c r="M16" s="200" t="s">
        <v>14</v>
      </c>
      <c r="N16" s="200" t="s">
        <v>15</v>
      </c>
      <c r="O16" s="200" t="s">
        <v>16</v>
      </c>
      <c r="P16" s="202" t="s">
        <v>42</v>
      </c>
      <c r="Q16" s="204" t="s">
        <v>43</v>
      </c>
      <c r="R16" s="210" t="s">
        <v>18</v>
      </c>
    </row>
    <row r="17" spans="1:18" ht="13.5" customHeight="1" thickBot="1">
      <c r="A17" s="207"/>
      <c r="B17" s="209" t="s">
        <v>37</v>
      </c>
      <c r="C17" s="201"/>
      <c r="D17" s="201"/>
      <c r="E17" s="201"/>
      <c r="F17" s="201"/>
      <c r="G17" s="203"/>
      <c r="H17" s="205"/>
      <c r="I17" s="211" t="s">
        <v>38</v>
      </c>
      <c r="J17" s="207"/>
      <c r="K17" s="209" t="s">
        <v>37</v>
      </c>
      <c r="L17" s="201"/>
      <c r="M17" s="201"/>
      <c r="N17" s="201"/>
      <c r="O17" s="201"/>
      <c r="P17" s="203"/>
      <c r="Q17" s="205"/>
      <c r="R17" s="211" t="s">
        <v>38</v>
      </c>
    </row>
    <row r="18" spans="1:18" ht="12.75">
      <c r="A18" s="249">
        <v>1</v>
      </c>
      <c r="B18" s="252">
        <f>'пр.хода'!E9</f>
        <v>5</v>
      </c>
      <c r="C18" s="217" t="str">
        <f>VLOOKUP(B18,'пр.взв.'!B1:F80,2,FALSE)</f>
        <v>НЕМКОВ Вадим Александрович</v>
      </c>
      <c r="D18" s="219" t="str">
        <f>VLOOKUP(B18,'пр.взв.'!B1:G136,3,FALSE)</f>
        <v>20.06.92 мс</v>
      </c>
      <c r="E18" s="219" t="str">
        <f>VLOOKUP(B18,'пр.взв.'!B1:H136,4,FALSE)</f>
        <v>ЦФО</v>
      </c>
      <c r="F18" s="246"/>
      <c r="G18" s="254"/>
      <c r="H18" s="255"/>
      <c r="I18" s="168"/>
      <c r="J18" s="249">
        <v>2</v>
      </c>
      <c r="K18" s="252">
        <f>'пр.хода'!Q9</f>
        <v>6</v>
      </c>
      <c r="L18" s="227" t="str">
        <f>VLOOKUP(K18,'пр.взв.'!B1:F76,2,FALSE)</f>
        <v>АБАЗОВ Ислам Заурбекович</v>
      </c>
      <c r="M18" s="232" t="str">
        <f>VLOOKUP(K18,'пр.взв.'!B1:G136,3,FALSE)</f>
        <v>26.12.89 мс</v>
      </c>
      <c r="N18" s="232" t="str">
        <f>VLOOKUP(K18,'пр.взв.'!B1:H136,4,FALSE)</f>
        <v>ЮФО</v>
      </c>
      <c r="O18" s="246"/>
      <c r="P18" s="254"/>
      <c r="Q18" s="255"/>
      <c r="R18" s="168"/>
    </row>
    <row r="19" spans="1:18" ht="12.75">
      <c r="A19" s="250"/>
      <c r="B19" s="253"/>
      <c r="C19" s="218"/>
      <c r="D19" s="176"/>
      <c r="E19" s="176"/>
      <c r="F19" s="176"/>
      <c r="G19" s="176"/>
      <c r="H19" s="170"/>
      <c r="I19" s="166"/>
      <c r="J19" s="250"/>
      <c r="K19" s="253"/>
      <c r="L19" s="228"/>
      <c r="M19" s="233"/>
      <c r="N19" s="233"/>
      <c r="O19" s="176"/>
      <c r="P19" s="176"/>
      <c r="Q19" s="170"/>
      <c r="R19" s="166"/>
    </row>
    <row r="20" spans="1:18" ht="12.75">
      <c r="A20" s="250"/>
      <c r="B20" s="256">
        <f>'пр.хода'!E13</f>
        <v>7</v>
      </c>
      <c r="C20" s="234" t="str">
        <f>VLOOKUP(B20,'пр.взв.'!B1:F80,2,FALSE)</f>
        <v>АЛИАСХАБОВ Марат Омарович</v>
      </c>
      <c r="D20" s="236" t="str">
        <f>VLOOKUP(B20,'пр.взв.'!B1:G138,3,FALSE)</f>
        <v>01.01.90 мс</v>
      </c>
      <c r="E20" s="236" t="str">
        <f>VLOOKUP(B20,'пр.взв.'!B1:H138,4,FALSE)</f>
        <v>ПФО</v>
      </c>
      <c r="F20" s="238"/>
      <c r="G20" s="238"/>
      <c r="H20" s="167"/>
      <c r="I20" s="167"/>
      <c r="J20" s="250"/>
      <c r="K20" s="256">
        <f>'пр.хода'!Q13</f>
        <v>4</v>
      </c>
      <c r="L20" s="230" t="str">
        <f>VLOOKUP(K20,'пр.взв.'!B1:F76,2,FALSE)</f>
        <v>МОХНАТКИН Михаил Александрович</v>
      </c>
      <c r="M20" s="240" t="str">
        <f>VLOOKUP(K20,'пр.взв.'!B1:G138,3,FALSE)</f>
        <v>16.01.90 мс</v>
      </c>
      <c r="N20" s="240" t="str">
        <f>VLOOKUP(K20,'пр.взв.'!B1:H138,4,FALSE)</f>
        <v>СП</v>
      </c>
      <c r="O20" s="238"/>
      <c r="P20" s="238"/>
      <c r="Q20" s="167"/>
      <c r="R20" s="167"/>
    </row>
    <row r="21" spans="1:18" ht="12.75">
      <c r="A21" s="251"/>
      <c r="B21" s="257"/>
      <c r="C21" s="218"/>
      <c r="D21" s="176"/>
      <c r="E21" s="176"/>
      <c r="F21" s="246"/>
      <c r="G21" s="246"/>
      <c r="H21" s="168"/>
      <c r="I21" s="168"/>
      <c r="J21" s="251"/>
      <c r="K21" s="257"/>
      <c r="L21" s="228"/>
      <c r="M21" s="233"/>
      <c r="N21" s="233"/>
      <c r="O21" s="246"/>
      <c r="P21" s="246"/>
      <c r="Q21" s="168"/>
      <c r="R21" s="168"/>
    </row>
    <row r="23" spans="1:18" ht="15">
      <c r="A23" s="258" t="s">
        <v>45</v>
      </c>
      <c r="B23" s="258"/>
      <c r="C23" s="258"/>
      <c r="D23" s="258"/>
      <c r="E23" s="258"/>
      <c r="F23" s="258"/>
      <c r="G23" s="258"/>
      <c r="H23" s="258"/>
      <c r="I23" s="258"/>
      <c r="J23" s="258" t="s">
        <v>46</v>
      </c>
      <c r="K23" s="258"/>
      <c r="L23" s="258"/>
      <c r="M23" s="258"/>
      <c r="N23" s="258"/>
      <c r="O23" s="258"/>
      <c r="P23" s="258"/>
      <c r="Q23" s="258"/>
      <c r="R23" s="258"/>
    </row>
    <row r="24" spans="2:18" ht="16.5" thickBot="1">
      <c r="B24" s="73" t="s">
        <v>36</v>
      </c>
      <c r="C24" s="79"/>
      <c r="D24" s="79"/>
      <c r="E24" s="79"/>
      <c r="F24" s="79" t="str">
        <f>'пр.взв.'!D4</f>
        <v>в.к. 100    кг</v>
      </c>
      <c r="G24" s="79"/>
      <c r="H24" s="79"/>
      <c r="I24" s="79"/>
      <c r="J24" s="80"/>
      <c r="K24" s="81" t="s">
        <v>1</v>
      </c>
      <c r="L24" s="79"/>
      <c r="M24" s="79"/>
      <c r="N24" s="79"/>
      <c r="O24" s="79" t="str">
        <f>'пр.взв.'!D4</f>
        <v>в.к. 100    кг</v>
      </c>
      <c r="P24" s="76"/>
      <c r="Q24" s="76"/>
      <c r="R24" s="76"/>
    </row>
    <row r="25" spans="1:18" ht="12.75" customHeight="1">
      <c r="A25" s="206" t="s">
        <v>47</v>
      </c>
      <c r="B25" s="208" t="s">
        <v>5</v>
      </c>
      <c r="C25" s="200" t="s">
        <v>6</v>
      </c>
      <c r="D25" s="200" t="s">
        <v>14</v>
      </c>
      <c r="E25" s="200" t="s">
        <v>15</v>
      </c>
      <c r="F25" s="200" t="s">
        <v>16</v>
      </c>
      <c r="G25" s="202" t="s">
        <v>42</v>
      </c>
      <c r="H25" s="204" t="s">
        <v>43</v>
      </c>
      <c r="I25" s="210" t="s">
        <v>18</v>
      </c>
      <c r="J25" s="206" t="s">
        <v>47</v>
      </c>
      <c r="K25" s="208" t="s">
        <v>5</v>
      </c>
      <c r="L25" s="200" t="s">
        <v>6</v>
      </c>
      <c r="M25" s="200" t="s">
        <v>14</v>
      </c>
      <c r="N25" s="200" t="s">
        <v>15</v>
      </c>
      <c r="O25" s="200" t="s">
        <v>16</v>
      </c>
      <c r="P25" s="202" t="s">
        <v>42</v>
      </c>
      <c r="Q25" s="204" t="s">
        <v>43</v>
      </c>
      <c r="R25" s="210" t="s">
        <v>18</v>
      </c>
    </row>
    <row r="26" spans="1:18" ht="13.5" customHeight="1" thickBot="1">
      <c r="A26" s="207"/>
      <c r="B26" s="209" t="s">
        <v>37</v>
      </c>
      <c r="C26" s="201"/>
      <c r="D26" s="201"/>
      <c r="E26" s="201"/>
      <c r="F26" s="201"/>
      <c r="G26" s="203"/>
      <c r="H26" s="205"/>
      <c r="I26" s="211" t="s">
        <v>38</v>
      </c>
      <c r="J26" s="207"/>
      <c r="K26" s="209" t="s">
        <v>37</v>
      </c>
      <c r="L26" s="201"/>
      <c r="M26" s="201"/>
      <c r="N26" s="201"/>
      <c r="O26" s="201"/>
      <c r="P26" s="203"/>
      <c r="Q26" s="205"/>
      <c r="R26" s="211" t="s">
        <v>38</v>
      </c>
    </row>
    <row r="27" spans="1:18" ht="12.75">
      <c r="A27" s="224">
        <v>1</v>
      </c>
      <c r="B27" s="259">
        <f>'пр.хода'!A21</f>
        <v>0</v>
      </c>
      <c r="C27" s="217" t="e">
        <f>VLOOKUP(B27,'пр.взв.'!B2:F89,2,FALSE)</f>
        <v>#N/A</v>
      </c>
      <c r="D27" s="219" t="e">
        <f>VLOOKUP(B27,'пр.взв.'!B2:G145,3,FALSE)</f>
        <v>#N/A</v>
      </c>
      <c r="E27" s="219" t="e">
        <f>VLOOKUP(B27,'пр.взв.'!B2:H145,4,FALSE)</f>
        <v>#N/A</v>
      </c>
      <c r="F27" s="220"/>
      <c r="G27" s="221"/>
      <c r="H27" s="222"/>
      <c r="I27" s="223"/>
      <c r="J27" s="224">
        <v>2</v>
      </c>
      <c r="K27" s="259">
        <f>'пр.хода'!U21</f>
        <v>0</v>
      </c>
      <c r="L27" s="227" t="e">
        <f>VLOOKUP(K27,'пр.взв.'!B2:F89,2,FALSE)</f>
        <v>#N/A</v>
      </c>
      <c r="M27" s="232" t="e">
        <f>VLOOKUP(K27,'пр.взв.'!B2:G145,3,FALSE)</f>
        <v>#N/A</v>
      </c>
      <c r="N27" s="232" t="e">
        <f>VLOOKUP(K27,'пр.взв.'!B2:H145,4,FALSE)</f>
        <v>#N/A</v>
      </c>
      <c r="O27" s="220"/>
      <c r="P27" s="221"/>
      <c r="Q27" s="222"/>
      <c r="R27" s="223"/>
    </row>
    <row r="28" spans="1:18" ht="12.75">
      <c r="A28" s="225"/>
      <c r="B28" s="253"/>
      <c r="C28" s="218"/>
      <c r="D28" s="176"/>
      <c r="E28" s="176"/>
      <c r="F28" s="176"/>
      <c r="G28" s="176"/>
      <c r="H28" s="170"/>
      <c r="I28" s="166"/>
      <c r="J28" s="225"/>
      <c r="K28" s="253"/>
      <c r="L28" s="228"/>
      <c r="M28" s="233"/>
      <c r="N28" s="233"/>
      <c r="O28" s="176"/>
      <c r="P28" s="176"/>
      <c r="Q28" s="170"/>
      <c r="R28" s="166"/>
    </row>
    <row r="29" spans="1:18" ht="12.75">
      <c r="A29" s="225"/>
      <c r="B29" s="260">
        <f>'пр.хода'!A23</f>
        <v>0</v>
      </c>
      <c r="C29" s="234" t="e">
        <f>VLOOKUP(B29,'пр.взв.'!B2:F89,2,FALSE)</f>
        <v>#N/A</v>
      </c>
      <c r="D29" s="236" t="e">
        <f>VLOOKUP(B29,'пр.взв.'!B2:G147,3,FALSE)</f>
        <v>#N/A</v>
      </c>
      <c r="E29" s="236" t="e">
        <f>VLOOKUP(B29,'пр.взв.'!B2:H147,4,FALSE)</f>
        <v>#N/A</v>
      </c>
      <c r="F29" s="238"/>
      <c r="G29" s="238"/>
      <c r="H29" s="167"/>
      <c r="I29" s="167"/>
      <c r="J29" s="225"/>
      <c r="K29" s="260">
        <f>'пр.хода'!U23</f>
        <v>0</v>
      </c>
      <c r="L29" s="230" t="e">
        <f>VLOOKUP(K29,'пр.взв.'!B2:F89,2,FALSE)</f>
        <v>#N/A</v>
      </c>
      <c r="M29" s="240" t="e">
        <f>VLOOKUP(K29,'пр.взв.'!B2:G147,3,FALSE)</f>
        <v>#N/A</v>
      </c>
      <c r="N29" s="240" t="e">
        <f>VLOOKUP(K29,'пр.взв.'!B2:H147,4,FALSE)</f>
        <v>#N/A</v>
      </c>
      <c r="O29" s="238"/>
      <c r="P29" s="238"/>
      <c r="Q29" s="167"/>
      <c r="R29" s="167"/>
    </row>
    <row r="30" spans="1:18" ht="12.75">
      <c r="A30" s="243"/>
      <c r="B30" s="257"/>
      <c r="C30" s="218"/>
      <c r="D30" s="176"/>
      <c r="E30" s="176"/>
      <c r="F30" s="246"/>
      <c r="G30" s="246"/>
      <c r="H30" s="168"/>
      <c r="I30" s="168"/>
      <c r="J30" s="243"/>
      <c r="K30" s="257"/>
      <c r="L30" s="228"/>
      <c r="M30" s="233"/>
      <c r="N30" s="233"/>
      <c r="O30" s="246"/>
      <c r="P30" s="246"/>
      <c r="Q30" s="168"/>
      <c r="R30" s="168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7" t="s">
        <v>25</v>
      </c>
      <c r="D1" s="268"/>
      <c r="E1" s="268"/>
      <c r="F1" s="268"/>
      <c r="G1" s="268"/>
      <c r="H1" s="268"/>
      <c r="I1" s="268"/>
      <c r="J1" s="269"/>
    </row>
    <row r="2" spans="1:36" ht="26.25" customHeight="1" thickBot="1">
      <c r="A2" s="6"/>
      <c r="B2" s="6"/>
      <c r="C2" s="179" t="str">
        <f>HYPERLINK('[1]реквизиты'!$A$2)</f>
        <v>Наименование соревнования</v>
      </c>
      <c r="D2" s="180"/>
      <c r="E2" s="180"/>
      <c r="F2" s="180"/>
      <c r="G2" s="180"/>
      <c r="H2" s="180"/>
      <c r="I2" s="180"/>
      <c r="J2" s="278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100    кг</v>
      </c>
      <c r="G4" s="62"/>
      <c r="H4" s="62"/>
      <c r="I4" s="62"/>
      <c r="J4" s="62"/>
      <c r="K4" s="62"/>
      <c r="L4" s="61"/>
      <c r="M4" s="61"/>
    </row>
    <row r="5" spans="1:13" ht="16.5" thickBot="1">
      <c r="A5" s="276" t="s">
        <v>0</v>
      </c>
      <c r="B5" s="276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74">
        <v>1</v>
      </c>
      <c r="B6" s="275" t="str">
        <f>VLOOKUP('стартвый '!A6:A7,'пр.взв.'!B6:C20,2,FALSE)</f>
        <v>НЕВИННЫЙ Дмитрий Дмитриевич</v>
      </c>
      <c r="C6" s="273" t="str">
        <f>VLOOKUP(A6,'пр.взв.'!B6:H20,3,FALSE)</f>
        <v>23.04.92 кмс</v>
      </c>
      <c r="D6" s="273" t="str">
        <f>VLOOKUP(A6,'пр.взв.'!B6:H20,4,FALSE)</f>
        <v>СП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70"/>
      <c r="B7" s="271"/>
      <c r="C7" s="272"/>
      <c r="D7" s="272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61">
        <v>5</v>
      </c>
      <c r="B8" s="263" t="str">
        <f>VLOOKUP('стартвый '!A8:A9,'пр.взв.'!B8:C21,2,FALSE)</f>
        <v>НЕМКОВ Вадим Александрович</v>
      </c>
      <c r="C8" s="265" t="str">
        <f>VLOOKUP(A8,'пр.взв.'!B6:H20,3,FALSE)</f>
        <v>20.06.92 мс</v>
      </c>
      <c r="D8" s="265" t="str">
        <f>VLOOKUP(A8,'пр.взв.'!B6:H20,4,FALSE)</f>
        <v>ЦФО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70"/>
      <c r="B9" s="271"/>
      <c r="C9" s="272"/>
      <c r="D9" s="272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74">
        <v>3</v>
      </c>
      <c r="B10" s="275" t="str">
        <f>VLOOKUP('стартвый '!A10:A11,'пр.взв.'!B10:C23,2,FALSE)</f>
        <v>КАРАМАН Никита Максимович</v>
      </c>
      <c r="C10" s="273" t="str">
        <f>VLOOKUP(A10,'пр.взв.'!B6:H20,3,FALSE)</f>
        <v>23.03.93 кмс</v>
      </c>
      <c r="D10" s="273" t="str">
        <f>VLOOKUP(A10,'пр.взв.'!B6:H20,4,FALSE)</f>
        <v>СП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70"/>
      <c r="B11" s="271"/>
      <c r="C11" s="272"/>
      <c r="D11" s="272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61">
        <v>7</v>
      </c>
      <c r="B12" s="263" t="str">
        <f>VLOOKUP('стартвый '!A12:A13,'пр.взв.'!B12:C25,2,FALSE)</f>
        <v>АЛИАСХАБОВ Марат Омарович</v>
      </c>
      <c r="C12" s="265" t="str">
        <f>VLOOKUP(A12,'пр.взв.'!B6:H20,3,FALSE)</f>
        <v>01.01.90 мс</v>
      </c>
      <c r="D12" s="265" t="str">
        <f>VLOOKUP(A12,'пр.взв.'!B6:H20,4,FALSE)</f>
        <v>ПФО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62"/>
      <c r="B13" s="264"/>
      <c r="C13" s="266"/>
      <c r="D13" s="266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76" t="s">
        <v>1</v>
      </c>
      <c r="B16" s="276"/>
      <c r="E16" s="23"/>
      <c r="F16" s="23"/>
      <c r="G16" s="23"/>
      <c r="H16" s="23"/>
      <c r="I16" s="45"/>
      <c r="J16" s="3"/>
    </row>
    <row r="17" spans="1:10" ht="13.5" thickBot="1">
      <c r="A17" s="274">
        <v>2</v>
      </c>
      <c r="B17" s="275" t="str">
        <f>VLOOKUP(A17,'пр.взв.'!B7:H20,2,FALSE)</f>
        <v>ГРИГОРЯН Эрик Гарникович</v>
      </c>
      <c r="C17" s="273" t="str">
        <f>VLOOKUP(A17,'пр.взв.'!B7:H20,3,FALSE)</f>
        <v>24.03.86 кмс</v>
      </c>
      <c r="D17" s="273" t="str">
        <f>VLOOKUP(A17,'пр.взв.'!B7:H20,4,FALSE)</f>
        <v>М</v>
      </c>
      <c r="E17" s="23"/>
      <c r="F17" s="23"/>
      <c r="G17" s="23"/>
      <c r="H17" s="23"/>
      <c r="I17" s="38"/>
      <c r="J17" s="3"/>
    </row>
    <row r="18" spans="1:10" ht="12.75">
      <c r="A18" s="270"/>
      <c r="B18" s="271"/>
      <c r="C18" s="272"/>
      <c r="D18" s="272"/>
      <c r="E18" s="25"/>
      <c r="F18" s="23"/>
      <c r="G18" s="30"/>
      <c r="H18" s="27"/>
      <c r="I18" s="38"/>
      <c r="J18" s="3"/>
    </row>
    <row r="19" spans="1:10" ht="13.5" thickBot="1">
      <c r="A19" s="261">
        <v>6</v>
      </c>
      <c r="B19" s="263" t="str">
        <f>VLOOKUP('стартвый '!A19:A20,'пр.взв.'!B7:H20,2,FALSE)</f>
        <v>АБАЗОВ Ислам Заурбекович</v>
      </c>
      <c r="C19" s="265" t="str">
        <f>VLOOKUP(A19,'пр.взв.'!B7:H20,3,FALSE)</f>
        <v>26.12.89 мс</v>
      </c>
      <c r="D19" s="265" t="str">
        <f>VLOOKUP(A19,'пр.взв.'!B7:H20,4,FALSE)</f>
        <v>ЮФО</v>
      </c>
      <c r="E19" s="24"/>
      <c r="F19" s="26"/>
      <c r="G19" s="29"/>
      <c r="H19" s="27"/>
      <c r="I19" s="38"/>
      <c r="J19" s="3"/>
    </row>
    <row r="20" spans="1:10" ht="13.5" thickBot="1">
      <c r="A20" s="270"/>
      <c r="B20" s="271"/>
      <c r="C20" s="272"/>
      <c r="D20" s="272"/>
      <c r="E20" s="23"/>
      <c r="F20" s="27"/>
      <c r="G20" s="25"/>
      <c r="H20" s="31"/>
      <c r="I20" s="38"/>
      <c r="J20" s="3"/>
    </row>
    <row r="21" spans="1:8" ht="13.5" thickBot="1">
      <c r="A21" s="274">
        <v>4</v>
      </c>
      <c r="B21" s="275" t="str">
        <f>VLOOKUP('стартвый '!A21:A22,'пр.взв.'!B7:H20,2,FALSE)</f>
        <v>МОХНАТКИН Михаил Александрович</v>
      </c>
      <c r="C21" s="273" t="str">
        <f>VLOOKUP(A21,'пр.взв.'!B7:H20,3,FALSE)</f>
        <v>16.01.90 мс</v>
      </c>
      <c r="D21" s="273" t="str">
        <f>VLOOKUP(A21,'пр.взв.'!B7:H20,4,FALSE)</f>
        <v>СП</v>
      </c>
      <c r="E21" s="23"/>
      <c r="F21" s="27"/>
      <c r="G21" s="24"/>
      <c r="H21" s="3"/>
    </row>
    <row r="22" spans="1:8" ht="12.75">
      <c r="A22" s="270"/>
      <c r="B22" s="271"/>
      <c r="C22" s="272"/>
      <c r="D22" s="272"/>
      <c r="E22" s="25"/>
      <c r="F22" s="28"/>
      <c r="G22" s="29"/>
      <c r="H22" s="27"/>
    </row>
    <row r="23" spans="1:8" ht="13.5" thickBot="1">
      <c r="A23" s="261">
        <v>8</v>
      </c>
      <c r="B23" s="263" t="e">
        <f>VLOOKUP('стартвый '!A23:A24,'пр.взв.'!B7:H20,2,FALSE)</f>
        <v>#N/A</v>
      </c>
      <c r="C23" s="265" t="e">
        <f>VLOOKUP(A23,'пр.взв.'!B7:H20,3,FALSE)</f>
        <v>#N/A</v>
      </c>
      <c r="D23" s="265" t="e">
        <f>VLOOKUP(A23,'пр.взв.'!B7:H20,4,FALSE)</f>
        <v>#N/A</v>
      </c>
      <c r="E23" s="24"/>
      <c r="F23" s="23"/>
      <c r="G23" s="30"/>
      <c r="H23" s="27"/>
    </row>
    <row r="24" spans="1:8" ht="13.5" thickBot="1">
      <c r="A24" s="262"/>
      <c r="B24" s="264"/>
      <c r="C24" s="266"/>
      <c r="D24" s="266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2">
      <selection activeCell="A1" sqref="A1:H4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5" t="str">
        <f>'пр.хода'!C3</f>
        <v>КУБОК РОССИИ ПО БОЕВОМУ САМБО (МУЖЧИНЫ)</v>
      </c>
      <c r="B1" s="279"/>
      <c r="C1" s="279"/>
      <c r="D1" s="279"/>
      <c r="E1" s="279"/>
      <c r="F1" s="279"/>
      <c r="G1" s="279"/>
      <c r="H1" s="280"/>
    </row>
    <row r="2" spans="1:8" ht="12.75">
      <c r="A2" s="281" t="str">
        <f>'пр.хода'!C4</f>
        <v>20-22 сентября 2013 год г.Москва</v>
      </c>
      <c r="B2" s="281"/>
      <c r="C2" s="281"/>
      <c r="D2" s="281"/>
      <c r="E2" s="281"/>
      <c r="F2" s="281"/>
      <c r="G2" s="281"/>
      <c r="H2" s="281"/>
    </row>
    <row r="3" spans="1:8" ht="18.75" thickBot="1">
      <c r="A3" s="282" t="s">
        <v>31</v>
      </c>
      <c r="B3" s="282"/>
      <c r="C3" s="282"/>
      <c r="D3" s="282"/>
      <c r="E3" s="282"/>
      <c r="F3" s="282"/>
      <c r="G3" s="282"/>
      <c r="H3" s="282"/>
    </row>
    <row r="4" spans="2:8" ht="18.75" thickBot="1">
      <c r="B4" s="67"/>
      <c r="C4" s="68"/>
      <c r="D4" s="283" t="str">
        <f>HYPERLINK('пр.взв.'!D4)</f>
        <v>в.к. 100    кг</v>
      </c>
      <c r="E4" s="284"/>
      <c r="F4" s="285"/>
      <c r="G4" s="68"/>
      <c r="H4" s="68"/>
    </row>
    <row r="5" spans="1:8" ht="18.75" thickBot="1">
      <c r="A5" s="68"/>
      <c r="B5" s="68"/>
      <c r="C5" s="68"/>
      <c r="D5" s="68"/>
      <c r="E5" s="68"/>
      <c r="F5" s="68"/>
      <c r="G5" s="68"/>
      <c r="H5" s="68"/>
    </row>
    <row r="6" spans="1:10" ht="18">
      <c r="A6" s="286" t="s">
        <v>32</v>
      </c>
      <c r="B6" s="289" t="str">
        <f>VLOOKUP(J6,'пр.взв.'!B6:H131,2,FALSE)</f>
        <v>НЕМКОВ Вадим Александрович</v>
      </c>
      <c r="C6" s="289"/>
      <c r="D6" s="289"/>
      <c r="E6" s="289"/>
      <c r="F6" s="289"/>
      <c r="G6" s="289"/>
      <c r="H6" s="291" t="str">
        <f>VLOOKUP(J6,'пр.взв.'!B6:H131,3,FALSE)</f>
        <v>20.06.92 мс</v>
      </c>
      <c r="I6" s="68"/>
      <c r="J6" s="69">
        <f>'пр.хода'!H9</f>
        <v>5</v>
      </c>
    </row>
    <row r="7" spans="1:10" ht="9.75" customHeight="1">
      <c r="A7" s="287"/>
      <c r="B7" s="290"/>
      <c r="C7" s="290"/>
      <c r="D7" s="290"/>
      <c r="E7" s="290"/>
      <c r="F7" s="290"/>
      <c r="G7" s="290"/>
      <c r="H7" s="292"/>
      <c r="I7" s="68"/>
      <c r="J7" s="69"/>
    </row>
    <row r="8" spans="1:10" ht="18">
      <c r="A8" s="287"/>
      <c r="B8" s="293" t="str">
        <f>VLOOKUP(J6,'пр.взв.'!B6:H131,4,FALSE)</f>
        <v>ЦФО</v>
      </c>
      <c r="C8" s="293"/>
      <c r="D8" s="293"/>
      <c r="E8" s="293"/>
      <c r="F8" s="293"/>
      <c r="G8" s="293"/>
      <c r="H8" s="292"/>
      <c r="I8" s="68"/>
      <c r="J8" s="69"/>
    </row>
    <row r="9" spans="1:10" ht="9" customHeight="1" thickBot="1">
      <c r="A9" s="288"/>
      <c r="B9" s="294"/>
      <c r="C9" s="294"/>
      <c r="D9" s="294"/>
      <c r="E9" s="294"/>
      <c r="F9" s="294"/>
      <c r="G9" s="294"/>
      <c r="H9" s="295"/>
      <c r="I9" s="68"/>
      <c r="J9" s="69"/>
    </row>
    <row r="10" spans="1:10" ht="18.75" thickBot="1">
      <c r="A10" s="68"/>
      <c r="B10" s="68"/>
      <c r="C10" s="68"/>
      <c r="D10" s="68"/>
      <c r="E10" s="68"/>
      <c r="F10" s="68"/>
      <c r="G10" s="68"/>
      <c r="H10" s="68"/>
      <c r="I10" s="68"/>
      <c r="J10" s="69"/>
    </row>
    <row r="11" spans="1:10" ht="18">
      <c r="A11" s="296" t="s">
        <v>33</v>
      </c>
      <c r="B11" s="289" t="str">
        <f>VLOOKUP(J11,'пр.взв.'!B6:H131,2,FALSE)</f>
        <v>АБАЗОВ Ислам Заурбекович</v>
      </c>
      <c r="C11" s="289"/>
      <c r="D11" s="289"/>
      <c r="E11" s="289"/>
      <c r="F11" s="289"/>
      <c r="G11" s="289"/>
      <c r="H11" s="291" t="str">
        <f>VLOOKUP(J11,'пр.взв.'!B6:H131,3,FALSE)</f>
        <v>26.12.89 мс</v>
      </c>
      <c r="I11" s="68"/>
      <c r="J11" s="69">
        <f>'пр.хода'!H14</f>
        <v>6</v>
      </c>
    </row>
    <row r="12" spans="1:10" ht="11.25" customHeight="1">
      <c r="A12" s="297"/>
      <c r="B12" s="290"/>
      <c r="C12" s="290"/>
      <c r="D12" s="290"/>
      <c r="E12" s="290"/>
      <c r="F12" s="290"/>
      <c r="G12" s="290"/>
      <c r="H12" s="292"/>
      <c r="I12" s="68"/>
      <c r="J12" s="69"/>
    </row>
    <row r="13" spans="1:10" ht="18">
      <c r="A13" s="297"/>
      <c r="B13" s="293" t="str">
        <f>VLOOKUP(J11,'пр.взв.'!B6:H131,4,FALSE)</f>
        <v>ЮФО</v>
      </c>
      <c r="C13" s="293"/>
      <c r="D13" s="293"/>
      <c r="E13" s="293"/>
      <c r="F13" s="293"/>
      <c r="G13" s="293"/>
      <c r="H13" s="292"/>
      <c r="I13" s="68"/>
      <c r="J13" s="69"/>
    </row>
    <row r="14" spans="1:10" ht="9" customHeight="1" thickBot="1">
      <c r="A14" s="298"/>
      <c r="B14" s="294"/>
      <c r="C14" s="294"/>
      <c r="D14" s="294"/>
      <c r="E14" s="294"/>
      <c r="F14" s="294"/>
      <c r="G14" s="294"/>
      <c r="H14" s="295"/>
      <c r="I14" s="68"/>
      <c r="J14" s="69"/>
    </row>
    <row r="15" spans="1:10" ht="18.75" thickBot="1">
      <c r="A15" s="68"/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8">
      <c r="A16" s="299" t="s">
        <v>34</v>
      </c>
      <c r="B16" s="289" t="str">
        <f>VLOOKUP(J16,'пр.взв.'!B6:H131,2,FALSE)</f>
        <v>МОХНАТКИН Михаил Александрович</v>
      </c>
      <c r="C16" s="289"/>
      <c r="D16" s="289"/>
      <c r="E16" s="289"/>
      <c r="F16" s="289"/>
      <c r="G16" s="289"/>
      <c r="H16" s="291" t="str">
        <f>VLOOKUP(J16,'пр.взв.'!B6:H131,3,FALSE)</f>
        <v>16.01.90 мс</v>
      </c>
      <c r="I16" s="68"/>
      <c r="J16" s="69">
        <f>'пр.хода'!E25</f>
        <v>4</v>
      </c>
    </row>
    <row r="17" spans="1:10" ht="10.5" customHeight="1">
      <c r="A17" s="300"/>
      <c r="B17" s="290"/>
      <c r="C17" s="290"/>
      <c r="D17" s="290"/>
      <c r="E17" s="290"/>
      <c r="F17" s="290"/>
      <c r="G17" s="290"/>
      <c r="H17" s="292"/>
      <c r="I17" s="68"/>
      <c r="J17" s="69"/>
    </row>
    <row r="18" spans="1:10" ht="18">
      <c r="A18" s="300"/>
      <c r="B18" s="293" t="str">
        <f>VLOOKUP(J16,'пр.взв.'!B6:H131,4,FALSE)</f>
        <v>СП</v>
      </c>
      <c r="C18" s="293"/>
      <c r="D18" s="293"/>
      <c r="E18" s="293"/>
      <c r="F18" s="293"/>
      <c r="G18" s="293"/>
      <c r="H18" s="292"/>
      <c r="I18" s="68"/>
      <c r="J18" s="69"/>
    </row>
    <row r="19" spans="1:10" ht="9" customHeight="1" thickBot="1">
      <c r="A19" s="301"/>
      <c r="B19" s="294"/>
      <c r="C19" s="294"/>
      <c r="D19" s="294"/>
      <c r="E19" s="294"/>
      <c r="F19" s="294"/>
      <c r="G19" s="294"/>
      <c r="H19" s="295"/>
      <c r="I19" s="68"/>
      <c r="J19" s="69"/>
    </row>
    <row r="20" spans="1:10" ht="18">
      <c r="A20" s="68"/>
      <c r="B20" s="68"/>
      <c r="C20" s="68"/>
      <c r="D20" s="68"/>
      <c r="E20" s="68"/>
      <c r="F20" s="68"/>
      <c r="G20" s="68"/>
      <c r="H20" s="68"/>
      <c r="I20" s="68"/>
      <c r="J20" s="69"/>
    </row>
    <row r="21" spans="1:8" ht="9.75" customHeight="1">
      <c r="A21" s="68"/>
      <c r="B21" s="68"/>
      <c r="C21" s="68"/>
      <c r="D21" s="68"/>
      <c r="E21" s="68"/>
      <c r="F21" s="68"/>
      <c r="G21" s="68"/>
      <c r="H21" s="68"/>
    </row>
    <row r="22" spans="1:8" ht="18">
      <c r="A22" s="68" t="s">
        <v>49</v>
      </c>
      <c r="B22" s="68"/>
      <c r="C22" s="68"/>
      <c r="D22" s="68"/>
      <c r="E22" s="68"/>
      <c r="F22" s="68"/>
      <c r="G22" s="68"/>
      <c r="H22" s="68"/>
    </row>
    <row r="23" ht="13.5" thickBot="1"/>
    <row r="24" spans="1:10" ht="12.75">
      <c r="A24" s="302" t="str">
        <f>VLOOKUP(J24,'пр.взв.'!B7:H131,7,FALSE)</f>
        <v>Бондаренко ВА</v>
      </c>
      <c r="B24" s="303"/>
      <c r="C24" s="303"/>
      <c r="D24" s="303"/>
      <c r="E24" s="303"/>
      <c r="F24" s="303"/>
      <c r="G24" s="303"/>
      <c r="H24" s="291"/>
      <c r="J24">
        <f>'пр.хода'!H9</f>
        <v>5</v>
      </c>
    </row>
    <row r="25" spans="1:8" ht="13.5" thickBot="1">
      <c r="A25" s="304"/>
      <c r="B25" s="294"/>
      <c r="C25" s="294"/>
      <c r="D25" s="294"/>
      <c r="E25" s="294"/>
      <c r="F25" s="294"/>
      <c r="G25" s="294"/>
      <c r="H25" s="295"/>
    </row>
    <row r="27" ht="2.25" customHeight="1"/>
    <row r="28" spans="1:8" ht="18">
      <c r="A28" s="68" t="s">
        <v>35</v>
      </c>
      <c r="B28" s="68"/>
      <c r="C28" s="68"/>
      <c r="D28" s="68"/>
      <c r="E28" s="68"/>
      <c r="F28" s="68"/>
      <c r="G28" s="68"/>
      <c r="H28" s="68"/>
    </row>
    <row r="29" spans="1:8" ht="7.5" customHeight="1">
      <c r="A29" s="68"/>
      <c r="B29" s="68"/>
      <c r="C29" s="68"/>
      <c r="D29" s="68"/>
      <c r="E29" s="68"/>
      <c r="F29" s="68"/>
      <c r="G29" s="68"/>
      <c r="H29" s="68"/>
    </row>
    <row r="30" spans="1:8" ht="18">
      <c r="A30" s="68"/>
      <c r="B30" s="68"/>
      <c r="C30" s="68"/>
      <c r="D30" s="68"/>
      <c r="E30" s="68"/>
      <c r="F30" s="68"/>
      <c r="G30" s="68"/>
      <c r="H30" s="68"/>
    </row>
    <row r="31" spans="1:8" ht="18">
      <c r="A31" s="70"/>
      <c r="B31" s="70"/>
      <c r="C31" s="70"/>
      <c r="D31" s="70"/>
      <c r="E31" s="70"/>
      <c r="F31" s="70"/>
      <c r="G31" s="70"/>
      <c r="H31" s="70"/>
    </row>
    <row r="32" spans="1:8" ht="18">
      <c r="A32" s="71"/>
      <c r="B32" s="71"/>
      <c r="C32" s="71"/>
      <c r="D32" s="71"/>
      <c r="E32" s="71"/>
      <c r="F32" s="71"/>
      <c r="G32" s="71"/>
      <c r="H32" s="71"/>
    </row>
    <row r="33" spans="1:8" ht="18">
      <c r="A33" s="70"/>
      <c r="B33" s="70"/>
      <c r="C33" s="70"/>
      <c r="D33" s="70"/>
      <c r="E33" s="70"/>
      <c r="F33" s="70"/>
      <c r="G33" s="70"/>
      <c r="H33" s="70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2"/>
      <c r="B36" s="72"/>
      <c r="C36" s="72"/>
      <c r="D36" s="72"/>
      <c r="E36" s="72"/>
      <c r="F36" s="72"/>
      <c r="G36" s="72"/>
      <c r="H36" s="72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</sheetData>
  <mergeCells count="17">
    <mergeCell ref="A24:H25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0">
      <selection activeCell="V31" sqref="V31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3:18" ht="26.25" customHeight="1" thickBot="1">
      <c r="C2" s="113" t="s">
        <v>26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30.75" customHeight="1" thickBot="1">
      <c r="A3" s="6"/>
      <c r="B3" s="6"/>
      <c r="C3" s="115" t="str">
        <f>'[2]реквизиты'!$A$2</f>
        <v>КУБОК РОССИИ ПО БОЕВОМУ САМБО (МУЖЧИНЫ)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ht="26.25" customHeight="1" thickBot="1">
      <c r="A4" s="41"/>
      <c r="B4" s="41"/>
      <c r="C4" s="277" t="str">
        <f>'[2]реквизиты'!$A$3</f>
        <v>20-22 сентября 2013 год г.Москва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</row>
    <row r="5" spans="8:17" ht="27.75" customHeight="1" thickBot="1">
      <c r="H5" s="307" t="str">
        <f>HYPERLINK('пр.взв.'!D4)</f>
        <v>в.к. 100    кг</v>
      </c>
      <c r="I5" s="308"/>
      <c r="J5" s="308"/>
      <c r="K5" s="308"/>
      <c r="L5" s="308"/>
      <c r="M5" s="308"/>
      <c r="N5" s="309"/>
      <c r="O5" s="319"/>
      <c r="P5" s="320"/>
      <c r="Q5" s="321"/>
    </row>
    <row r="6" spans="5:17" ht="15" customHeight="1">
      <c r="E6" s="80"/>
      <c r="F6" s="80"/>
      <c r="G6" s="80"/>
      <c r="H6" s="82"/>
      <c r="I6" s="83"/>
      <c r="J6" s="83"/>
      <c r="K6" s="83"/>
      <c r="L6" s="83"/>
      <c r="M6" s="83"/>
      <c r="N6" s="80"/>
      <c r="O6" s="80"/>
      <c r="P6" s="80"/>
      <c r="Q6" s="80"/>
    </row>
    <row r="7" spans="1:21" ht="18" customHeight="1" thickBot="1">
      <c r="A7" s="276" t="s">
        <v>0</v>
      </c>
      <c r="B7" s="276"/>
      <c r="E7" s="84"/>
      <c r="F7" s="84"/>
      <c r="G7" s="84"/>
      <c r="H7" s="84"/>
      <c r="I7" s="310" t="s">
        <v>19</v>
      </c>
      <c r="J7" s="310"/>
      <c r="K7" s="310"/>
      <c r="L7" s="310"/>
      <c r="M7" s="310"/>
      <c r="N7" s="84"/>
      <c r="O7" s="84"/>
      <c r="P7" s="84"/>
      <c r="Q7" s="86"/>
      <c r="R7" s="32"/>
      <c r="S7" s="23"/>
      <c r="T7" s="325" t="s">
        <v>1</v>
      </c>
      <c r="U7" s="325"/>
    </row>
    <row r="8" spans="1:21" ht="12.75" customHeight="1" thickBot="1">
      <c r="A8" s="274">
        <v>1</v>
      </c>
      <c r="B8" s="275" t="str">
        <f>VLOOKUP('пр.хода'!A8,'пр.взв.'!B7:C20,2,FALSE)</f>
        <v>НЕВИННЫЙ Дмитрий Дмитриевич</v>
      </c>
      <c r="C8" s="273" t="str">
        <f>VLOOKUP(A8,'пр.взв.'!B7:H20,3,FALSE)</f>
        <v>23.04.92 кмс</v>
      </c>
      <c r="D8" s="273" t="str">
        <f>VLOOKUP(A8,'пр.взв.'!B7:H20,4,FALSE)</f>
        <v>СП</v>
      </c>
      <c r="E8" s="84"/>
      <c r="F8" s="84"/>
      <c r="G8" s="84"/>
      <c r="H8" s="84"/>
      <c r="I8" s="84" t="s">
        <v>29</v>
      </c>
      <c r="J8" s="84"/>
      <c r="K8" s="84"/>
      <c r="L8" s="84"/>
      <c r="M8" s="84"/>
      <c r="N8" s="84"/>
      <c r="O8" s="84"/>
      <c r="P8" s="84"/>
      <c r="Q8" s="84"/>
      <c r="R8" s="275" t="str">
        <f>VLOOKUP(U8,'пр.взв.'!B7:F20,2,FALSE)</f>
        <v>ГРИГОРЯН Эрик Гарникович</v>
      </c>
      <c r="S8" s="273" t="str">
        <f>VLOOKUP(U8,'пр.взв.'!B7:F20,3,FALSE)</f>
        <v>24.03.86 кмс</v>
      </c>
      <c r="T8" s="273" t="str">
        <f>VLOOKUP(U8,'пр.взв.'!B7:F20,4,FALSE)</f>
        <v>М</v>
      </c>
      <c r="U8" s="322">
        <v>2</v>
      </c>
    </row>
    <row r="9" spans="1:21" ht="12.75" customHeight="1">
      <c r="A9" s="270"/>
      <c r="B9" s="271"/>
      <c r="C9" s="272"/>
      <c r="D9" s="272"/>
      <c r="E9" s="87">
        <v>5</v>
      </c>
      <c r="F9" s="84"/>
      <c r="G9" s="88"/>
      <c r="H9" s="349">
        <v>5</v>
      </c>
      <c r="I9" s="331" t="str">
        <f>VLOOKUP(H9,'пр.взв.'!B7:F20,2,FALSE)</f>
        <v>НЕМКОВ Вадим Александрович</v>
      </c>
      <c r="J9" s="332"/>
      <c r="K9" s="332"/>
      <c r="L9" s="332"/>
      <c r="M9" s="333"/>
      <c r="N9" s="84"/>
      <c r="O9" s="84"/>
      <c r="P9" s="84"/>
      <c r="Q9" s="87">
        <v>6</v>
      </c>
      <c r="R9" s="271"/>
      <c r="S9" s="272"/>
      <c r="T9" s="272"/>
      <c r="U9" s="323"/>
    </row>
    <row r="10" spans="1:21" ht="12.75" customHeight="1" thickBot="1">
      <c r="A10" s="261">
        <v>5</v>
      </c>
      <c r="B10" s="263" t="str">
        <f>VLOOKUP('пр.хода'!A10,'пр.взв.'!B9:C22,2,FALSE)</f>
        <v>НЕМКОВ Вадим Александрович</v>
      </c>
      <c r="C10" s="265" t="str">
        <f>VLOOKUP(A10,'пр.взв.'!B7:H20,3,FALSE)</f>
        <v>20.06.92 мс</v>
      </c>
      <c r="D10" s="265" t="str">
        <f>VLOOKUP(A10,'пр.взв.'!B7:H20,4,FALSE)</f>
        <v>ЦФО</v>
      </c>
      <c r="E10" s="24" t="s">
        <v>83</v>
      </c>
      <c r="F10" s="89"/>
      <c r="G10" s="90"/>
      <c r="H10" s="85"/>
      <c r="I10" s="334"/>
      <c r="J10" s="335"/>
      <c r="K10" s="335"/>
      <c r="L10" s="335"/>
      <c r="M10" s="336"/>
      <c r="N10" s="84"/>
      <c r="O10" s="91"/>
      <c r="P10" s="89"/>
      <c r="Q10" s="24" t="s">
        <v>83</v>
      </c>
      <c r="R10" s="263" t="str">
        <f>VLOOKUP(U10,'пр.взв.'!B9:F22,2,FALSE)</f>
        <v>АБАЗОВ Ислам Заурбекович</v>
      </c>
      <c r="S10" s="265" t="str">
        <f>VLOOKUP(U10,'пр.взв.'!B9:F22,3,FALSE)</f>
        <v>26.12.89 мс</v>
      </c>
      <c r="T10" s="265" t="str">
        <f>VLOOKUP(U10,'пр.взв.'!B9:F22,4,FALSE)</f>
        <v>ЮФО</v>
      </c>
      <c r="U10" s="322">
        <v>6</v>
      </c>
    </row>
    <row r="11" spans="1:21" ht="12.75" customHeight="1" thickBot="1">
      <c r="A11" s="270"/>
      <c r="B11" s="271"/>
      <c r="C11" s="272"/>
      <c r="D11" s="272"/>
      <c r="E11" s="84"/>
      <c r="F11" s="85"/>
      <c r="G11" s="87">
        <v>5</v>
      </c>
      <c r="H11" s="92"/>
      <c r="I11" s="84"/>
      <c r="J11" s="84"/>
      <c r="K11" s="84"/>
      <c r="L11" s="84"/>
      <c r="M11" s="84"/>
      <c r="N11" s="85"/>
      <c r="O11" s="87">
        <v>6</v>
      </c>
      <c r="P11" s="85"/>
      <c r="Q11" s="84"/>
      <c r="R11" s="271"/>
      <c r="S11" s="272"/>
      <c r="T11" s="272"/>
      <c r="U11" s="323"/>
    </row>
    <row r="12" spans="1:21" ht="12.75" customHeight="1" thickBot="1">
      <c r="A12" s="274">
        <v>3</v>
      </c>
      <c r="B12" s="275" t="str">
        <f>VLOOKUP('пр.хода'!A12,'пр.взв.'!B11:C24,2,FALSE)</f>
        <v>КАРАМАН Никита Максимович</v>
      </c>
      <c r="C12" s="273" t="str">
        <f>VLOOKUP(A12,'пр.взв.'!B7:H20,3,FALSE)</f>
        <v>23.03.93 кмс</v>
      </c>
      <c r="D12" s="273" t="str">
        <f>VLOOKUP(A12,'пр.взв.'!B7:H20,4,FALSE)</f>
        <v>СП</v>
      </c>
      <c r="E12" s="84"/>
      <c r="F12" s="85"/>
      <c r="G12" s="24" t="s">
        <v>83</v>
      </c>
      <c r="H12" s="92"/>
      <c r="I12" s="84"/>
      <c r="J12" s="84"/>
      <c r="K12" s="84"/>
      <c r="L12" s="84"/>
      <c r="M12" s="84"/>
      <c r="N12" s="85"/>
      <c r="O12" s="24" t="s">
        <v>83</v>
      </c>
      <c r="P12" s="85"/>
      <c r="Q12" s="84"/>
      <c r="R12" s="275" t="str">
        <f>VLOOKUP(U12,'пр.взв.'!B11:F24,2,FALSE)</f>
        <v>МОХНАТКИН Михаил Александрович</v>
      </c>
      <c r="S12" s="273" t="str">
        <f>VLOOKUP(U12,'пр.взв.'!B11:F24,3,FALSE)</f>
        <v>16.01.90 мс</v>
      </c>
      <c r="T12" s="273" t="str">
        <f>VLOOKUP(U12,'пр.взв.'!B11:F24,4,FALSE)</f>
        <v>СП</v>
      </c>
      <c r="U12" s="324">
        <v>4</v>
      </c>
    </row>
    <row r="13" spans="1:21" ht="12.75" customHeight="1" thickBot="1">
      <c r="A13" s="270"/>
      <c r="B13" s="271"/>
      <c r="C13" s="272"/>
      <c r="D13" s="272"/>
      <c r="E13" s="87">
        <v>7</v>
      </c>
      <c r="F13" s="93"/>
      <c r="G13" s="90"/>
      <c r="H13" s="85"/>
      <c r="I13" s="84" t="s">
        <v>30</v>
      </c>
      <c r="J13" s="84"/>
      <c r="K13" s="84"/>
      <c r="L13" s="84"/>
      <c r="M13" s="84"/>
      <c r="N13" s="85"/>
      <c r="O13" s="91"/>
      <c r="P13" s="93"/>
      <c r="Q13" s="87">
        <v>4</v>
      </c>
      <c r="R13" s="271"/>
      <c r="S13" s="272"/>
      <c r="T13" s="272"/>
      <c r="U13" s="323"/>
    </row>
    <row r="14" spans="1:21" ht="12.75" customHeight="1" thickBot="1">
      <c r="A14" s="261">
        <v>7</v>
      </c>
      <c r="B14" s="263" t="str">
        <f>VLOOKUP('пр.хода'!A14,'пр.взв.'!B13:C26,2,FALSE)</f>
        <v>АЛИАСХАБОВ Марат Омарович</v>
      </c>
      <c r="C14" s="265" t="str">
        <f>VLOOKUP(A14,'пр.взв.'!B7:H20,3,FALSE)</f>
        <v>01.01.90 мс</v>
      </c>
      <c r="D14" s="265" t="str">
        <f>VLOOKUP(A14,'пр.взв.'!B7:H20,4,FALSE)</f>
        <v>ПФО</v>
      </c>
      <c r="E14" s="24" t="s">
        <v>83</v>
      </c>
      <c r="F14" s="84"/>
      <c r="G14" s="88"/>
      <c r="H14" s="349">
        <v>6</v>
      </c>
      <c r="I14" s="313" t="str">
        <f>VLOOKUP(H14,'пр.взв.'!B5:F25,2,FALSE)</f>
        <v>АБАЗОВ Ислам Заурбекович</v>
      </c>
      <c r="J14" s="314"/>
      <c r="K14" s="314"/>
      <c r="L14" s="314"/>
      <c r="M14" s="315"/>
      <c r="N14" s="84"/>
      <c r="O14" s="84"/>
      <c r="P14" s="84"/>
      <c r="Q14" s="24"/>
      <c r="R14" s="311" t="e">
        <f>VLOOKUP(U14,'пр.взв.'!B13:F26,2,FALSE)</f>
        <v>#N/A</v>
      </c>
      <c r="S14" s="328" t="e">
        <f>VLOOKUP(U14,'пр.взв.'!B13:F26,3,FALSE)</f>
        <v>#N/A</v>
      </c>
      <c r="T14" s="328" t="e">
        <f>VLOOKUP(U14,'пр.взв.'!B13:F26,4,FALSE)</f>
        <v>#N/A</v>
      </c>
      <c r="U14" s="322">
        <v>8</v>
      </c>
    </row>
    <row r="15" spans="1:21" ht="12.75" customHeight="1" thickBot="1">
      <c r="A15" s="262"/>
      <c r="B15" s="264"/>
      <c r="C15" s="266"/>
      <c r="D15" s="266"/>
      <c r="E15" s="84"/>
      <c r="F15" s="84"/>
      <c r="G15" s="88"/>
      <c r="H15" s="85"/>
      <c r="I15" s="316"/>
      <c r="J15" s="317"/>
      <c r="K15" s="317"/>
      <c r="L15" s="317"/>
      <c r="M15" s="318"/>
      <c r="N15" s="84"/>
      <c r="O15" s="84"/>
      <c r="P15" s="84"/>
      <c r="Q15" s="84"/>
      <c r="R15" s="312"/>
      <c r="S15" s="329"/>
      <c r="T15" s="329"/>
      <c r="U15" s="330"/>
    </row>
    <row r="16" spans="1:21" ht="12.75" customHeight="1">
      <c r="A16" s="1"/>
      <c r="B16" s="1"/>
      <c r="C16" s="1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23"/>
      <c r="S16" s="23"/>
      <c r="T16" s="23"/>
      <c r="U16" s="22"/>
    </row>
    <row r="17" spans="1:21" ht="12" customHeight="1">
      <c r="A17" s="326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7" t="s">
        <v>3</v>
      </c>
    </row>
    <row r="18" spans="1:21" ht="12.75" customHeight="1">
      <c r="A18" s="326"/>
      <c r="G18" s="306" t="s">
        <v>28</v>
      </c>
      <c r="H18" s="306"/>
      <c r="I18" s="306"/>
      <c r="J18" s="306"/>
      <c r="K18" s="306"/>
      <c r="L18" s="306"/>
      <c r="M18" s="306"/>
      <c r="N18" s="306"/>
      <c r="O18" s="306"/>
      <c r="R18" s="23"/>
      <c r="S18" s="23"/>
      <c r="T18" s="23"/>
      <c r="U18" s="327"/>
    </row>
    <row r="19" spans="18:20" ht="12.75" customHeight="1">
      <c r="R19" s="23"/>
      <c r="S19" s="23"/>
      <c r="T19" s="23"/>
    </row>
    <row r="20" spans="13:20" ht="12.75" customHeight="1" thickBot="1">
      <c r="M20" s="96"/>
      <c r="N20" s="96"/>
      <c r="O20" s="96"/>
      <c r="P20" s="96"/>
      <c r="Q20" s="96"/>
      <c r="R20" s="95"/>
      <c r="S20" s="96"/>
      <c r="T20" s="96"/>
    </row>
    <row r="21" spans="1:21" ht="12.75" customHeight="1">
      <c r="A21" s="103">
        <v>0</v>
      </c>
      <c r="B21" s="305" t="e">
        <f>VLOOKUP(A21,'пр.взв.'!B7:F20,2,FALSE)</f>
        <v>#N/A</v>
      </c>
      <c r="C21" s="105" t="s">
        <v>85</v>
      </c>
      <c r="D21" s="106"/>
      <c r="H21" s="104"/>
      <c r="M21" s="97"/>
      <c r="N21" s="97"/>
      <c r="O21" s="97"/>
      <c r="P21" s="97"/>
      <c r="Q21" s="97"/>
      <c r="R21" s="100"/>
      <c r="S21" s="305" t="e">
        <f>VLOOKUP(U21,'пр.взв.'!B7:F20,2,FALSE)</f>
        <v>#N/A</v>
      </c>
      <c r="T21" s="305"/>
      <c r="U21" s="99">
        <v>0</v>
      </c>
    </row>
    <row r="22" spans="1:21" ht="12.75" customHeight="1" thickBot="1">
      <c r="A22" s="103"/>
      <c r="B22" s="305"/>
      <c r="C22" s="107" t="s">
        <v>86</v>
      </c>
      <c r="D22" s="108" t="s">
        <v>87</v>
      </c>
      <c r="M22" s="97"/>
      <c r="N22" s="97"/>
      <c r="O22" s="97"/>
      <c r="P22" s="97"/>
      <c r="Q22" s="97"/>
      <c r="R22" s="101">
        <v>0</v>
      </c>
      <c r="S22" s="305"/>
      <c r="T22" s="305"/>
      <c r="U22" s="99"/>
    </row>
    <row r="23" spans="1:21" ht="12.75" customHeight="1">
      <c r="A23" s="103">
        <v>0</v>
      </c>
      <c r="B23" s="305" t="e">
        <f>VLOOKUP(A23,'пр.взв.'!B7:F20,2,FALSE)</f>
        <v>#N/A</v>
      </c>
      <c r="C23" s="3"/>
      <c r="D23" s="36"/>
      <c r="G23" t="s">
        <v>48</v>
      </c>
      <c r="M23" s="97"/>
      <c r="N23" s="97" t="s">
        <v>48</v>
      </c>
      <c r="O23" s="97"/>
      <c r="P23" s="97"/>
      <c r="Q23" s="97"/>
      <c r="R23" s="102"/>
      <c r="S23" s="305" t="e">
        <f>VLOOKUP(U23,'пр.взв.'!B7:F20,2,FALSE)</f>
        <v>#N/A</v>
      </c>
      <c r="T23" s="305"/>
      <c r="U23" s="99">
        <v>0</v>
      </c>
    </row>
    <row r="24" spans="1:21" ht="13.5" thickBot="1">
      <c r="A24" s="103"/>
      <c r="B24" s="305"/>
      <c r="C24" s="3"/>
      <c r="D24" s="36"/>
      <c r="M24" s="97"/>
      <c r="N24" s="97"/>
      <c r="O24" s="97"/>
      <c r="P24" s="97"/>
      <c r="Q24" s="97"/>
      <c r="R24" s="97"/>
      <c r="S24" s="305"/>
      <c r="T24" s="305"/>
      <c r="U24" s="64"/>
    </row>
    <row r="25" spans="3:20" ht="12.75">
      <c r="C25" s="3"/>
      <c r="D25" s="36"/>
      <c r="E25" s="109">
        <v>4</v>
      </c>
      <c r="F25" s="344" t="str">
        <f>VLOOKUP(E25,'пр.взв.'!B7:D20,2,FALSE)</f>
        <v>МОХНАТКИН Михаил Александрович</v>
      </c>
      <c r="G25" s="344"/>
      <c r="H25" s="344"/>
      <c r="I25" s="345"/>
      <c r="M25" s="339" t="e">
        <f>VLOOKUP(Q25,'пр.взв.'!B7:C20,2,FALSE)</f>
        <v>#N/A</v>
      </c>
      <c r="N25" s="339"/>
      <c r="O25" s="339"/>
      <c r="P25" s="339"/>
      <c r="Q25" s="99">
        <v>0</v>
      </c>
      <c r="R25" s="97"/>
      <c r="S25" s="97"/>
      <c r="T25" s="97"/>
    </row>
    <row r="26" spans="1:20" ht="13.5" thickBot="1">
      <c r="A26" s="27"/>
      <c r="C26" s="3"/>
      <c r="D26" s="36"/>
      <c r="F26" s="346"/>
      <c r="G26" s="347"/>
      <c r="H26" s="347"/>
      <c r="I26" s="348"/>
      <c r="J26" s="53"/>
      <c r="K26" s="53"/>
      <c r="L26" s="53"/>
      <c r="M26" s="339"/>
      <c r="N26" s="339"/>
      <c r="O26" s="339"/>
      <c r="P26" s="339"/>
      <c r="Q26" s="97"/>
      <c r="R26" s="97"/>
      <c r="S26" s="97"/>
      <c r="T26" s="97"/>
    </row>
    <row r="27" spans="1:20" ht="12.75">
      <c r="A27" s="34"/>
      <c r="B27" s="96">
        <v>4</v>
      </c>
      <c r="C27" s="340" t="str">
        <f>VLOOKUP(B27,'пр.взв.'!B7:F20,2,FALSE)</f>
        <v>МОХНАТКИН Михаил Александрович</v>
      </c>
      <c r="D27" s="341"/>
      <c r="F27" s="65"/>
      <c r="G27" s="65"/>
      <c r="H27" s="65"/>
      <c r="I27" s="65"/>
      <c r="J27" s="53"/>
      <c r="K27" s="53"/>
      <c r="L27" s="53"/>
      <c r="M27" s="98"/>
      <c r="N27" s="98"/>
      <c r="O27" s="98"/>
      <c r="P27" s="98"/>
      <c r="Q27" s="97"/>
      <c r="R27" s="337" t="e">
        <f>VLOOKUP(S27,'пр.взв.'!B7:F20,2,FALSE)</f>
        <v>#N/A</v>
      </c>
      <c r="S27" s="99">
        <v>0</v>
      </c>
      <c r="T27" s="97"/>
    </row>
    <row r="28" spans="1:20" ht="13.5" thickBot="1">
      <c r="A28" s="3"/>
      <c r="C28" s="342"/>
      <c r="D28" s="343"/>
      <c r="F28" s="3"/>
      <c r="G28" s="3"/>
      <c r="H28" s="3"/>
      <c r="I28" s="3"/>
      <c r="M28" s="97"/>
      <c r="N28" s="97"/>
      <c r="O28" s="97"/>
      <c r="P28" s="97"/>
      <c r="Q28" s="97"/>
      <c r="R28" s="338"/>
      <c r="S28" s="97"/>
      <c r="T28" s="97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'[2]реквизиты'!$G$7</f>
        <v>Лебедев А.А.</v>
      </c>
      <c r="O31" s="6"/>
      <c r="P31" s="3"/>
      <c r="Q31" s="3"/>
      <c r="R31" s="5" t="str">
        <f>'[2]реквизиты'!$G$8</f>
        <v>/Москва/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'[2]реквизиты'!$A$8</f>
        <v>Гл. секретарь, судья РК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6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B21:B22"/>
    <mergeCell ref="B23:B24"/>
    <mergeCell ref="B14:B15"/>
    <mergeCell ref="C14:C15"/>
    <mergeCell ref="R27:R28"/>
    <mergeCell ref="M25:P26"/>
    <mergeCell ref="C27:D28"/>
    <mergeCell ref="F25:I26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andrei</cp:lastModifiedBy>
  <cp:lastPrinted>2013-09-21T16:15:13Z</cp:lastPrinted>
  <dcterms:created xsi:type="dcterms:W3CDTF">1996-10-08T23:32:33Z</dcterms:created>
  <dcterms:modified xsi:type="dcterms:W3CDTF">2013-09-21T17:09:08Z</dcterms:modified>
  <cp:category/>
  <cp:version/>
  <cp:contentType/>
  <cp:contentStatus/>
</cp:coreProperties>
</file>