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24"/>
  <c r="B22"/>
  <c r="B19"/>
  <c r="B17"/>
  <c r="B14"/>
  <c r="B12"/>
  <c r="K21" i="6"/>
  <c r="K19"/>
  <c r="B21"/>
  <c r="B19"/>
  <c r="P16" i="3"/>
  <c r="P14"/>
  <c r="P12"/>
  <c r="O15"/>
  <c r="O16"/>
  <c r="O14"/>
  <c r="P17"/>
  <c r="O17"/>
  <c r="P15"/>
  <c r="P13"/>
  <c r="O13"/>
  <c r="O12"/>
  <c r="P11"/>
  <c r="P9"/>
  <c r="O11"/>
  <c r="O9"/>
  <c r="F21"/>
  <c r="F19"/>
  <c r="F17"/>
  <c r="D21"/>
  <c r="D19"/>
  <c r="D17"/>
  <c r="F11"/>
  <c r="D11"/>
  <c r="J6" i="7"/>
  <c r="K21" i="5"/>
  <c r="H21"/>
  <c r="A21"/>
  <c r="K19"/>
  <c r="H19"/>
  <c r="A19"/>
  <c r="C28" i="3"/>
  <c r="C26"/>
  <c r="B16" i="5"/>
  <c r="B14"/>
  <c r="B8"/>
  <c r="A3"/>
  <c r="A4" i="7"/>
  <c r="B23"/>
  <c r="H21"/>
  <c r="B21"/>
  <c r="B18"/>
  <c r="H16"/>
  <c r="B16"/>
  <c r="B13"/>
  <c r="H11"/>
  <c r="B11"/>
  <c r="A2"/>
  <c r="A1"/>
  <c r="B8"/>
  <c r="H6"/>
  <c r="B6"/>
  <c r="M10" i="6"/>
  <c r="M8"/>
  <c r="M6"/>
  <c r="M19"/>
  <c r="M21"/>
  <c r="D21"/>
  <c r="D19"/>
  <c r="D10"/>
  <c r="D8"/>
  <c r="D6"/>
  <c r="F18" i="3"/>
  <c r="F20"/>
  <c r="E20"/>
  <c r="E18"/>
  <c r="D18"/>
  <c r="D20"/>
  <c r="F16"/>
  <c r="D16"/>
  <c r="D8"/>
  <c r="D10"/>
  <c r="D6"/>
  <c r="F10"/>
  <c r="F8"/>
  <c r="F6"/>
  <c r="E16"/>
  <c r="E10"/>
  <c r="E8"/>
  <c r="E6"/>
  <c r="P10"/>
  <c r="P6"/>
  <c r="O10"/>
  <c r="O8"/>
  <c r="N21" i="6"/>
  <c r="N19"/>
  <c r="E21"/>
  <c r="E19"/>
  <c r="N10"/>
  <c r="N8"/>
  <c r="N6"/>
  <c r="E10"/>
  <c r="E8"/>
  <c r="E6"/>
  <c r="E16" i="5"/>
  <c r="E14"/>
  <c r="E8"/>
  <c r="P8" i="3"/>
  <c r="L19" i="6"/>
  <c r="L21"/>
  <c r="C19"/>
  <c r="C21"/>
  <c r="L6"/>
  <c r="L8"/>
  <c r="L10"/>
  <c r="C8"/>
  <c r="C10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B6" i="5"/>
  <c r="E6"/>
  <c r="F6"/>
  <c r="D6"/>
</calcChain>
</file>

<file path=xl/sharedStrings.xml><?xml version="1.0" encoding="utf-8"?>
<sst xmlns="http://schemas.openxmlformats.org/spreadsheetml/2006/main" count="160" uniqueCount="67">
  <si>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</si>
  <si>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</si>
  <si>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</si>
  <si>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</si>
  <si>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</si>
  <si>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</si>
  <si>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</si>
  <si>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</si>
  <si>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</si>
  <si>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</si>
  <si>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</si>
  <si>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</si>
  <si>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</si>
  <si>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</si>
  <si>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</si>
  <si>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</si>
  <si>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</si>
  <si>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</si>
  <si>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</si>
  <si>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</si>
  <si>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</si>
  <si>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</si>
  <si>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</si>
  <si>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</si>
  <si>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</si>
  <si>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</si>
  <si>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</si>
  <si>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</si>
  <si>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</si>
  <si>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</si>
  <si>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</si>
  <si>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</si>
  <si>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</si>
  <si>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</si>
  <si>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</si>
  <si>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</si>
  <si>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</si>
  <si>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</si>
  <si>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</si>
  <si>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</si>
  <si>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7.</t>
  </si>
  <si>
    <t>8.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</si>
  <si>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</si>
  <si>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</si>
  <si>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</si>
  <si>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</si>
  <si>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</si>
  <si>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</si>
  <si>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</si>
  <si>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AZIMOV ISLOMJON</t>
  </si>
  <si>
    <t>1989 ms</t>
  </si>
  <si>
    <t>UZB</t>
  </si>
  <si>
    <t>POSTIKA GRIGORII</t>
  </si>
  <si>
    <t>MDA</t>
  </si>
  <si>
    <t>MISHEV DEMID</t>
  </si>
  <si>
    <t>1994 cms</t>
  </si>
  <si>
    <t>RUS</t>
  </si>
  <si>
    <t>ABDULKHAMIDOV ADAM</t>
  </si>
  <si>
    <t>1995 cms</t>
  </si>
  <si>
    <t>KRIGER IVAN</t>
  </si>
  <si>
    <t>1988 ms</t>
  </si>
  <si>
    <t>NEVINNYY DMITRIY</t>
  </si>
  <si>
    <t>1992 cms</t>
  </si>
  <si>
    <t>Weight category 100C кg.</t>
  </si>
  <si>
    <t>5-6</t>
  </si>
  <si>
    <t>free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</si>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</sst>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70C0"/>
      </left>
      <right/>
      <top style="thin">
        <color indexed="64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33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1" fillId="3" borderId="21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2" xfId="1" applyFont="1" applyFill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164" fontId="14" fillId="0" borderId="13" xfId="2" applyFont="1" applyBorder="1" applyAlignment="1">
      <alignment horizontal="center" vertical="center" wrapText="1"/>
    </xf>
    <xf numFmtId="164" fontId="14" fillId="0" borderId="25" xfId="2" applyFont="1" applyBorder="1" applyAlignment="1">
      <alignment horizontal="center" vertical="center" wrapText="1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 wrapText="1"/>
    </xf>
    <xf numFmtId="0" fontId="14" fillId="0" borderId="27" xfId="2" applyNumberFormat="1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5" xfId="2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5" fillId="5" borderId="28" xfId="2" applyFont="1" applyFill="1" applyBorder="1" applyAlignment="1">
      <alignment horizontal="center" vertical="center" wrapText="1"/>
    </xf>
    <xf numFmtId="164" fontId="15" fillId="5" borderId="25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8" xfId="1" applyFont="1" applyBorder="1" applyAlignment="1" applyProtection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" fillId="0" borderId="49" xfId="1" applyFont="1" applyBorder="1" applyAlignment="1" applyProtection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" fillId="0" borderId="49" xfId="1" applyFont="1" applyBorder="1" applyAlignment="1" applyProtection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1" fillId="0" borderId="45" xfId="1" applyFont="1" applyBorder="1" applyAlignment="1" applyProtection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1" fillId="0" borderId="45" xfId="1" applyFont="1" applyBorder="1" applyAlignment="1" applyProtection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16" fillId="0" borderId="54" xfId="1" applyFont="1" applyBorder="1" applyAlignment="1" applyProtection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2" fillId="0" borderId="57" xfId="0" applyNumberFormat="1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12" fillId="0" borderId="65" xfId="0" applyNumberFormat="1" applyFont="1" applyFill="1" applyBorder="1" applyAlignment="1">
      <alignment horizontal="center" vertical="center"/>
    </xf>
    <xf numFmtId="0" fontId="12" fillId="0" borderId="66" xfId="0" applyNumberFormat="1" applyFont="1" applyFill="1" applyBorder="1" applyAlignment="1">
      <alignment horizontal="center" vertical="center"/>
    </xf>
    <xf numFmtId="0" fontId="12" fillId="0" borderId="64" xfId="0" applyNumberFormat="1" applyFont="1" applyFill="1" applyBorder="1" applyAlignment="1">
      <alignment horizontal="center" vertical="center"/>
    </xf>
    <xf numFmtId="0" fontId="12" fillId="0" borderId="62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Fill="1" applyBorder="1" applyAlignment="1">
      <alignment horizontal="center" vertical="center"/>
    </xf>
    <xf numFmtId="49" fontId="18" fillId="0" borderId="53" xfId="0" applyNumberFormat="1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6" fillId="0" borderId="21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2" xfId="1" applyNumberFormat="1" applyFont="1" applyFill="1" applyBorder="1" applyAlignment="1" applyProtection="1">
      <alignment horizontal="center" vertical="center" wrapText="1"/>
    </xf>
    <xf numFmtId="0" fontId="4" fillId="8" borderId="21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2" xfId="1" applyNumberFormat="1" applyFont="1" applyFill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7" borderId="53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/>
    </xf>
    <xf numFmtId="0" fontId="40" fillId="4" borderId="26" xfId="0" applyFont="1" applyFill="1" applyBorder="1" applyAlignment="1">
      <alignment horizontal="center" vertical="center" wrapText="1"/>
    </xf>
    <xf numFmtId="0" fontId="41" fillId="4" borderId="5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40" fillId="5" borderId="53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диплом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activeCell="O9" sqref="O9"/>
    </sheetView>
  </sheetViews>
  <sheetFormatPr defaultRowHeight="12.75"/>
  <sheetData>
    <row r="1" spans="1:10" ht="40.5" customHeight="1" thickBot="1">
      <c r="A1" s="125" t="str">
        <f>[1]реквизиты!$A$2</f>
        <v>World Cup stage “Memorial A. Kharlampiev” (M&amp;W, M combat sambo)</v>
      </c>
      <c r="B1" s="126"/>
      <c r="C1" s="126"/>
      <c r="D1" s="126"/>
      <c r="E1" s="126"/>
      <c r="F1" s="126"/>
      <c r="G1" s="126"/>
      <c r="H1" s="127"/>
    </row>
    <row r="2" spans="1:10">
      <c r="A2" s="128" t="str">
        <f>[1]реквизиты!$A$3</f>
        <v xml:space="preserve">24 - 27 March 2014            Moscow (Russia)     </v>
      </c>
      <c r="B2" s="128"/>
      <c r="C2" s="128"/>
      <c r="D2" s="128"/>
      <c r="E2" s="128"/>
      <c r="F2" s="128"/>
      <c r="G2" s="128"/>
      <c r="H2" s="128"/>
    </row>
    <row r="3" spans="1:10" ht="18">
      <c r="A3" s="129" t="s">
        <v>37</v>
      </c>
      <c r="B3" s="129"/>
      <c r="C3" s="129"/>
      <c r="D3" s="129"/>
      <c r="E3" s="129"/>
      <c r="F3" s="129"/>
      <c r="G3" s="129"/>
      <c r="H3" s="129"/>
    </row>
    <row r="4" spans="1:10" ht="45" customHeight="1">
      <c r="A4" s="133" t="str">
        <f>пр.взв.!A4</f>
        <v>Weight category 100C кg.</v>
      </c>
      <c r="B4" s="133"/>
      <c r="C4" s="133"/>
      <c r="D4" s="133"/>
      <c r="E4" s="133"/>
      <c r="F4" s="133"/>
      <c r="G4" s="133"/>
      <c r="H4" s="133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30" t="s">
        <v>32</v>
      </c>
      <c r="B6" s="122" t="str">
        <f>VLOOKUP(J6,пр.взв.!B7:F22,2,FALSE)</f>
        <v>AZIMOV ISLOMJON</v>
      </c>
      <c r="C6" s="122"/>
      <c r="D6" s="122"/>
      <c r="E6" s="122"/>
      <c r="F6" s="122"/>
      <c r="G6" s="122"/>
      <c r="H6" s="108" t="str">
        <f>VLOOKUP(J6,пр.взв.!B7:F22,3,FALSE)</f>
        <v>1989 ms</v>
      </c>
      <c r="I6" s="73"/>
      <c r="J6" s="74">
        <f>пр.хода!K14</f>
        <v>1</v>
      </c>
    </row>
    <row r="7" spans="1:10" ht="18" customHeight="1">
      <c r="A7" s="131"/>
      <c r="B7" s="123"/>
      <c r="C7" s="123"/>
      <c r="D7" s="123"/>
      <c r="E7" s="123"/>
      <c r="F7" s="123"/>
      <c r="G7" s="123"/>
      <c r="H7" s="124"/>
      <c r="I7" s="73"/>
      <c r="J7" s="74"/>
    </row>
    <row r="8" spans="1:10" ht="18" customHeight="1">
      <c r="A8" s="131"/>
      <c r="B8" s="115" t="str">
        <f>VLOOKUP(J6,пр.взв.!B7:F22,4,FALSE)</f>
        <v>UZB</v>
      </c>
      <c r="C8" s="115"/>
      <c r="D8" s="115"/>
      <c r="E8" s="115"/>
      <c r="F8" s="115"/>
      <c r="G8" s="115"/>
      <c r="H8" s="116"/>
      <c r="I8" s="73"/>
      <c r="J8" s="74"/>
    </row>
    <row r="9" spans="1:10" ht="18.75" customHeight="1" thickBot="1">
      <c r="A9" s="132"/>
      <c r="B9" s="117"/>
      <c r="C9" s="117"/>
      <c r="D9" s="117"/>
      <c r="E9" s="117"/>
      <c r="F9" s="117"/>
      <c r="G9" s="117"/>
      <c r="H9" s="118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19" t="s">
        <v>33</v>
      </c>
      <c r="B11" s="122" t="str">
        <f>VLOOKUP(J11,пр.взв.!B2:F27,2,FALSE)</f>
        <v>POSTIKA GRIGORII</v>
      </c>
      <c r="C11" s="122"/>
      <c r="D11" s="122"/>
      <c r="E11" s="122"/>
      <c r="F11" s="122"/>
      <c r="G11" s="122"/>
      <c r="H11" s="108">
        <f>VLOOKUP(J11,пр.взв.!B2:F27,3,FALSE)</f>
        <v>1971</v>
      </c>
      <c r="I11" s="73"/>
      <c r="J11" s="74">
        <f>пр.хода!N8</f>
        <v>2</v>
      </c>
    </row>
    <row r="12" spans="1:10" ht="18" customHeight="1">
      <c r="A12" s="120"/>
      <c r="B12" s="123" t="e">
        <f>VLOOKUP(J12,пр.взв.!B3:F28,2,FALSE)</f>
        <v>#N/A</v>
      </c>
      <c r="C12" s="123"/>
      <c r="D12" s="123"/>
      <c r="E12" s="123"/>
      <c r="F12" s="123"/>
      <c r="G12" s="123"/>
      <c r="H12" s="124"/>
      <c r="I12" s="73"/>
      <c r="J12" s="74"/>
    </row>
    <row r="13" spans="1:10" ht="18" customHeight="1">
      <c r="A13" s="120"/>
      <c r="B13" s="115" t="str">
        <f>VLOOKUP(J11,пр.взв.!B2:F27,4,FALSE)</f>
        <v>MDA</v>
      </c>
      <c r="C13" s="115"/>
      <c r="D13" s="115"/>
      <c r="E13" s="115"/>
      <c r="F13" s="115"/>
      <c r="G13" s="115"/>
      <c r="H13" s="116"/>
      <c r="I13" s="73"/>
      <c r="J13" s="74"/>
    </row>
    <row r="14" spans="1:10" ht="18.75" customHeight="1" thickBot="1">
      <c r="A14" s="121"/>
      <c r="B14" s="117" t="e">
        <f>VLOOKUP(J12,пр.взв.!B3:F28,4,FALSE)</f>
        <v>#N/A</v>
      </c>
      <c r="C14" s="117"/>
      <c r="D14" s="117"/>
      <c r="E14" s="117"/>
      <c r="F14" s="117"/>
      <c r="G14" s="117"/>
      <c r="H14" s="118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12" t="s">
        <v>34</v>
      </c>
      <c r="B16" s="122" t="str">
        <f>VLOOKUP(J16,пр.взв.!B1:F32,2,FALSE)</f>
        <v>MISHEV DEMID</v>
      </c>
      <c r="C16" s="122"/>
      <c r="D16" s="122"/>
      <c r="E16" s="122"/>
      <c r="F16" s="122"/>
      <c r="G16" s="122"/>
      <c r="H16" s="108" t="str">
        <f>VLOOKUP(J16,пр.взв.!B1:F32,3,FALSE)</f>
        <v>1994 cms</v>
      </c>
      <c r="I16" s="73"/>
      <c r="J16" s="74">
        <v>3</v>
      </c>
    </row>
    <row r="17" spans="1:10" ht="18" customHeight="1">
      <c r="A17" s="113"/>
      <c r="B17" s="123" t="e">
        <f>VLOOKUP(J17,пр.взв.!B2:F33,2,FALSE)</f>
        <v>#N/A</v>
      </c>
      <c r="C17" s="123"/>
      <c r="D17" s="123"/>
      <c r="E17" s="123"/>
      <c r="F17" s="123"/>
      <c r="G17" s="123"/>
      <c r="H17" s="124"/>
      <c r="I17" s="73"/>
      <c r="J17" s="74"/>
    </row>
    <row r="18" spans="1:10" ht="18" customHeight="1">
      <c r="A18" s="113"/>
      <c r="B18" s="115" t="str">
        <f>VLOOKUP(J16,пр.взв.!B1:F32,4,FALSE)</f>
        <v>RUS</v>
      </c>
      <c r="C18" s="115"/>
      <c r="D18" s="115"/>
      <c r="E18" s="115"/>
      <c r="F18" s="115"/>
      <c r="G18" s="115"/>
      <c r="H18" s="116"/>
      <c r="I18" s="73"/>
      <c r="J18" s="74"/>
    </row>
    <row r="19" spans="1:10" ht="18.75" customHeight="1" thickBot="1">
      <c r="A19" s="114"/>
      <c r="B19" s="117" t="e">
        <f>VLOOKUP(J17,пр.взв.!B2:F33,4,FALSE)</f>
        <v>#N/A</v>
      </c>
      <c r="C19" s="117"/>
      <c r="D19" s="117"/>
      <c r="E19" s="117"/>
      <c r="F19" s="117"/>
      <c r="G19" s="117"/>
      <c r="H19" s="118"/>
      <c r="I19" s="73"/>
      <c r="J19" s="74"/>
    </row>
    <row r="20" spans="1:10" ht="18.75" thickBot="1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customHeight="1">
      <c r="A21" s="112" t="s">
        <v>34</v>
      </c>
      <c r="B21" s="122" t="str">
        <f>VLOOKUP(J21,пр.взв.!B2:F37,2,FALSE)</f>
        <v>ABDULKHAMIDOV ADAM</v>
      </c>
      <c r="C21" s="122"/>
      <c r="D21" s="122"/>
      <c r="E21" s="122"/>
      <c r="F21" s="122"/>
      <c r="G21" s="122"/>
      <c r="H21" s="108" t="str">
        <f>VLOOKUP(J21,пр.взв.!B2:F37,3,FALSE)</f>
        <v>1995 cms</v>
      </c>
      <c r="I21" s="73"/>
      <c r="J21" s="74">
        <v>4</v>
      </c>
    </row>
    <row r="22" spans="1:10" ht="18" customHeight="1">
      <c r="A22" s="113"/>
      <c r="B22" s="123" t="e">
        <f>VLOOKUP(J22,пр.взв.!B3:F38,2,FALSE)</f>
        <v>#N/A</v>
      </c>
      <c r="C22" s="123"/>
      <c r="D22" s="123"/>
      <c r="E22" s="123"/>
      <c r="F22" s="123"/>
      <c r="G22" s="123"/>
      <c r="H22" s="124"/>
      <c r="I22" s="73"/>
      <c r="J22" s="74"/>
    </row>
    <row r="23" spans="1:10" ht="18" customHeight="1">
      <c r="A23" s="113"/>
      <c r="B23" s="115" t="str">
        <f>VLOOKUP(J21,пр.взв.!B2:F37,4,FALSE)</f>
        <v>RUS</v>
      </c>
      <c r="C23" s="115"/>
      <c r="D23" s="115"/>
      <c r="E23" s="115"/>
      <c r="F23" s="115"/>
      <c r="G23" s="115"/>
      <c r="H23" s="116"/>
      <c r="I23" s="73"/>
    </row>
    <row r="24" spans="1:10" ht="18.75" customHeight="1" thickBot="1">
      <c r="A24" s="114"/>
      <c r="B24" s="117" t="e">
        <f>VLOOKUP(J22,пр.взв.!B3:F38,4,FALSE)</f>
        <v>#N/A</v>
      </c>
      <c r="C24" s="117"/>
      <c r="D24" s="117"/>
      <c r="E24" s="117"/>
      <c r="F24" s="117"/>
      <c r="G24" s="117"/>
      <c r="H24" s="118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38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>
      <c r="A28" s="106"/>
      <c r="B28" s="107"/>
      <c r="C28" s="107"/>
      <c r="D28" s="107"/>
      <c r="E28" s="107"/>
      <c r="F28" s="107"/>
      <c r="G28" s="107"/>
      <c r="H28" s="108"/>
    </row>
    <row r="29" spans="1:10" ht="13.5" thickBot="1">
      <c r="A29" s="109"/>
      <c r="B29" s="110"/>
      <c r="C29" s="110"/>
      <c r="D29" s="110"/>
      <c r="E29" s="110"/>
      <c r="F29" s="110"/>
      <c r="G29" s="110"/>
      <c r="H29" s="111"/>
    </row>
    <row r="32" spans="1:10" ht="18">
      <c r="A32" s="73" t="s">
        <v>39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A1:H1"/>
    <mergeCell ref="A2:H2"/>
    <mergeCell ref="A3:H3"/>
    <mergeCell ref="A6:A9"/>
    <mergeCell ref="A4:H4"/>
    <mergeCell ref="H6:H7"/>
    <mergeCell ref="B6:G7"/>
    <mergeCell ref="B8:H9"/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6:G17"/>
    <mergeCell ref="H21:H22"/>
    <mergeCell ref="H16:H17"/>
    <mergeCell ref="B13:H14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62" t="s">
        <v>25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3.25" customHeight="1">
      <c r="B2" s="85"/>
      <c r="C2" s="85"/>
      <c r="D2" s="143" t="str">
        <f>HYPERLINK([1]реквизиты!$A$2)</f>
        <v>World Cup stage “Memorial A. Kharlampiev” (M&amp;W, M combat sambo)</v>
      </c>
      <c r="E2" s="143"/>
      <c r="F2" s="143"/>
      <c r="G2" s="143"/>
      <c r="H2" s="143"/>
      <c r="I2" s="143"/>
      <c r="J2" s="143"/>
      <c r="K2" s="85"/>
    </row>
    <row r="3" spans="1:11" ht="18" customHeight="1">
      <c r="A3" s="137" t="str">
        <f>пр.взв.!A4</f>
        <v>Weight category 100C кg.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27.75" hidden="1" customHeight="1" thickBot="1">
      <c r="A4" s="164" t="s">
        <v>48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44"/>
      <c r="B6" s="147" t="e">
        <f>пр.хода!#REF!</f>
        <v>#REF!</v>
      </c>
      <c r="C6" s="149" t="s">
        <v>20</v>
      </c>
      <c r="D6" s="151" t="e">
        <f>VLOOKUP(B6,пр.взв.!B7:E22,2,FALSE)</f>
        <v>#REF!</v>
      </c>
      <c r="E6" s="141" t="e">
        <f>VLOOKUP(B6,пр.взв.!B7:E22,3,FALSE)</f>
        <v>#REF!</v>
      </c>
      <c r="F6" s="161" t="e">
        <f>VLOOKUP(B6,пр.взв.!B7:E22,4,FALSE)</f>
        <v>#REF!</v>
      </c>
      <c r="G6" s="139"/>
      <c r="H6" s="135"/>
      <c r="I6" s="139"/>
      <c r="J6" s="135"/>
      <c r="K6" s="57" t="s">
        <v>23</v>
      </c>
    </row>
    <row r="7" spans="1:11" ht="20.100000000000001" hidden="1" customHeight="1" thickBot="1">
      <c r="A7" s="145"/>
      <c r="B7" s="148"/>
      <c r="C7" s="150"/>
      <c r="D7" s="152"/>
      <c r="E7" s="142"/>
      <c r="F7" s="155"/>
      <c r="G7" s="140"/>
      <c r="H7" s="136"/>
      <c r="I7" s="140"/>
      <c r="J7" s="136"/>
      <c r="K7" s="58" t="s">
        <v>2</v>
      </c>
    </row>
    <row r="8" spans="1:11" ht="20.100000000000001" hidden="1" customHeight="1">
      <c r="A8" s="145"/>
      <c r="B8" s="147" t="e">
        <f>пр.хода!#REF!</f>
        <v>#REF!</v>
      </c>
      <c r="C8" s="157" t="s">
        <v>21</v>
      </c>
      <c r="D8" s="159" t="e">
        <f>VLOOKUP(B8,пр.взв.!B7:E22,2,FALSE)</f>
        <v>#REF!</v>
      </c>
      <c r="E8" s="153" t="e">
        <f>VLOOKUP(B8,пр.взв.!B7:E22,3,FALSE)</f>
        <v>#REF!</v>
      </c>
      <c r="F8" s="154" t="e">
        <f>VLOOKUP(B8,пр.взв.!B7:E22,4,FALSE)</f>
        <v>#REF!</v>
      </c>
      <c r="G8" s="156"/>
      <c r="H8" s="135"/>
      <c r="I8" s="139"/>
      <c r="J8" s="135"/>
      <c r="K8" s="58" t="s">
        <v>24</v>
      </c>
    </row>
    <row r="9" spans="1:11" ht="20.100000000000001" hidden="1" customHeight="1" thickBot="1">
      <c r="A9" s="146"/>
      <c r="B9" s="148"/>
      <c r="C9" s="158"/>
      <c r="D9" s="160"/>
      <c r="E9" s="142"/>
      <c r="F9" s="155"/>
      <c r="G9" s="140"/>
      <c r="H9" s="136"/>
      <c r="I9" s="140"/>
      <c r="J9" s="136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66" t="s">
        <v>22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44"/>
      <c r="B14" s="147">
        <f>пр.хода!I9</f>
        <v>1</v>
      </c>
      <c r="C14" s="149" t="s">
        <v>20</v>
      </c>
      <c r="D14" s="151" t="str">
        <f>VLOOKUP(B14,пр.взв.!B7:E22,2,FALSE)</f>
        <v>AZIMOV ISLOMJON</v>
      </c>
      <c r="E14" s="141" t="str">
        <f>VLOOKUP(B14,пр.взв.!B7:E22,3,FALSE)</f>
        <v>1989 ms</v>
      </c>
      <c r="F14" s="141" t="str">
        <f>VLOOKUP(B14,пр.взв.!B7:E22,4,FALSE)</f>
        <v>UZB</v>
      </c>
      <c r="G14" s="139"/>
      <c r="H14" s="135"/>
      <c r="I14" s="139"/>
      <c r="J14" s="135"/>
      <c r="K14" s="57" t="s">
        <v>23</v>
      </c>
    </row>
    <row r="15" spans="1:11" ht="20.100000000000001" customHeight="1" thickBot="1">
      <c r="A15" s="145"/>
      <c r="B15" s="148"/>
      <c r="C15" s="150"/>
      <c r="D15" s="152"/>
      <c r="E15" s="142"/>
      <c r="F15" s="142"/>
      <c r="G15" s="140"/>
      <c r="H15" s="136"/>
      <c r="I15" s="140"/>
      <c r="J15" s="136"/>
      <c r="K15" s="58" t="s">
        <v>2</v>
      </c>
    </row>
    <row r="16" spans="1:11" ht="20.100000000000001" customHeight="1">
      <c r="A16" s="145"/>
      <c r="B16" s="147">
        <f>пр.хода!I19</f>
        <v>2</v>
      </c>
      <c r="C16" s="157" t="s">
        <v>21</v>
      </c>
      <c r="D16" s="165" t="str">
        <f>VLOOKUP(B16,пр.взв.!B7:E22,2,FALSE)</f>
        <v>POSTIKA GRIGORII</v>
      </c>
      <c r="E16" s="153">
        <f>VLOOKUP(B16,пр.взв.!B7:E22,3,FALSE)</f>
        <v>1971</v>
      </c>
      <c r="F16" s="153" t="str">
        <f>VLOOKUP(B16,пр.взв.!B7:E22,4,FALSE)</f>
        <v>MDA</v>
      </c>
      <c r="G16" s="156"/>
      <c r="H16" s="135"/>
      <c r="I16" s="139"/>
      <c r="J16" s="135"/>
      <c r="K16" s="58" t="s">
        <v>24</v>
      </c>
    </row>
    <row r="17" spans="1:11" ht="20.100000000000001" customHeight="1" thickBot="1">
      <c r="A17" s="146"/>
      <c r="B17" s="148"/>
      <c r="C17" s="158"/>
      <c r="D17" s="152"/>
      <c r="E17" s="142"/>
      <c r="F17" s="142"/>
      <c r="G17" s="140"/>
      <c r="H17" s="136"/>
      <c r="I17" s="140"/>
      <c r="J17" s="136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34" t="str">
        <f>[1]реквизиты!$G$8</f>
        <v>R. Baboyan</v>
      </c>
      <c r="I19" s="134"/>
      <c r="J19" s="134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34" t="str">
        <f>[1]реквизиты!$G$10</f>
        <v>A. Drokov</v>
      </c>
      <c r="I21" s="134"/>
      <c r="J21" s="134"/>
      <c r="K21" t="str">
        <f>[1]реквизиты!$G$11</f>
        <v>/RUS/</v>
      </c>
    </row>
  </sheetData>
  <mergeCells count="45"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G16" sqref="G16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82" t="s">
        <v>11</v>
      </c>
      <c r="B1" s="182"/>
      <c r="C1" s="182"/>
      <c r="D1" s="182"/>
      <c r="E1" s="182"/>
      <c r="F1" s="182"/>
    </row>
    <row r="2" spans="1:10" ht="41.25" customHeight="1">
      <c r="A2" s="181" t="str">
        <f>HYPERLINK([1]реквизиты!$A$2)</f>
        <v>World Cup stage “Memorial A. Kharlampiev” (M&amp;W, M combat sambo)</v>
      </c>
      <c r="B2" s="181"/>
      <c r="C2" s="181"/>
      <c r="D2" s="181"/>
      <c r="E2" s="181"/>
      <c r="F2" s="181"/>
    </row>
    <row r="3" spans="1:10" ht="26.25" customHeight="1">
      <c r="A3" s="183" t="str">
        <f>HYPERLINK([1]реквизиты!$A$3)</f>
        <v xml:space="preserve">24 - 27 March 2014            Moscow (Russia)     </v>
      </c>
      <c r="B3" s="183"/>
      <c r="C3" s="183"/>
      <c r="D3" s="183"/>
      <c r="E3" s="183"/>
      <c r="F3" s="183"/>
      <c r="G3" s="11"/>
      <c r="H3" s="11"/>
      <c r="I3" s="11"/>
      <c r="J3" s="12"/>
    </row>
    <row r="4" spans="1:10" ht="21.75" customHeight="1" thickBot="1">
      <c r="A4" s="190" t="s">
        <v>63</v>
      </c>
      <c r="B4" s="190"/>
      <c r="C4" s="190"/>
      <c r="D4" s="190"/>
      <c r="E4" s="190"/>
      <c r="F4" s="190"/>
      <c r="G4" s="11"/>
      <c r="H4" s="11"/>
      <c r="I4" s="11"/>
      <c r="J4" s="12"/>
    </row>
    <row r="5" spans="1:10" ht="12.75" customHeight="1">
      <c r="A5" s="191" t="s">
        <v>4</v>
      </c>
      <c r="B5" s="193" t="s">
        <v>5</v>
      </c>
      <c r="C5" s="191" t="s">
        <v>6</v>
      </c>
      <c r="D5" s="191" t="s">
        <v>29</v>
      </c>
      <c r="E5" s="191" t="s">
        <v>8</v>
      </c>
      <c r="F5" s="191" t="s">
        <v>9</v>
      </c>
    </row>
    <row r="6" spans="1:10" ht="13.15" customHeight="1" thickBot="1">
      <c r="A6" s="192" t="s">
        <v>4</v>
      </c>
      <c r="B6" s="194"/>
      <c r="C6" s="192" t="s">
        <v>6</v>
      </c>
      <c r="D6" s="192" t="s">
        <v>7</v>
      </c>
      <c r="E6" s="192" t="s">
        <v>8</v>
      </c>
      <c r="F6" s="192" t="s">
        <v>9</v>
      </c>
    </row>
    <row r="7" spans="1:10" ht="12.75" customHeight="1">
      <c r="A7" s="188"/>
      <c r="B7" s="178">
        <v>1</v>
      </c>
      <c r="C7" s="179" t="s">
        <v>49</v>
      </c>
      <c r="D7" s="180" t="s">
        <v>50</v>
      </c>
      <c r="E7" s="180" t="s">
        <v>51</v>
      </c>
      <c r="F7" s="186"/>
    </row>
    <row r="8" spans="1:10" ht="12.75" customHeight="1">
      <c r="A8" s="189"/>
      <c r="B8" s="178"/>
      <c r="C8" s="179"/>
      <c r="D8" s="180"/>
      <c r="E8" s="180"/>
      <c r="F8" s="187"/>
    </row>
    <row r="9" spans="1:10" ht="12.75" customHeight="1">
      <c r="A9" s="172"/>
      <c r="B9" s="178">
        <v>2</v>
      </c>
      <c r="C9" s="179" t="s">
        <v>52</v>
      </c>
      <c r="D9" s="180">
        <v>1971</v>
      </c>
      <c r="E9" s="180" t="s">
        <v>53</v>
      </c>
      <c r="F9" s="184"/>
    </row>
    <row r="10" spans="1:10" ht="12.75" customHeight="1">
      <c r="A10" s="172"/>
      <c r="B10" s="178"/>
      <c r="C10" s="179"/>
      <c r="D10" s="180"/>
      <c r="E10" s="180"/>
      <c r="F10" s="184"/>
    </row>
    <row r="11" spans="1:10" ht="12.75" customHeight="1">
      <c r="A11" s="172"/>
      <c r="B11" s="178">
        <v>3</v>
      </c>
      <c r="C11" s="179" t="s">
        <v>54</v>
      </c>
      <c r="D11" s="180" t="s">
        <v>55</v>
      </c>
      <c r="E11" s="180" t="s">
        <v>56</v>
      </c>
      <c r="F11" s="184"/>
    </row>
    <row r="12" spans="1:10" ht="15" customHeight="1">
      <c r="A12" s="172"/>
      <c r="B12" s="178"/>
      <c r="C12" s="179"/>
      <c r="D12" s="180"/>
      <c r="E12" s="180"/>
      <c r="F12" s="184"/>
    </row>
    <row r="13" spans="1:10" ht="12.75" customHeight="1">
      <c r="A13" s="172"/>
      <c r="B13" s="195">
        <v>4</v>
      </c>
      <c r="C13" s="196" t="s">
        <v>57</v>
      </c>
      <c r="D13" s="180" t="s">
        <v>58</v>
      </c>
      <c r="E13" s="180" t="s">
        <v>56</v>
      </c>
      <c r="F13" s="184"/>
    </row>
    <row r="14" spans="1:10" ht="15" customHeight="1">
      <c r="A14" s="172"/>
      <c r="B14" s="195"/>
      <c r="C14" s="196"/>
      <c r="D14" s="180"/>
      <c r="E14" s="180"/>
      <c r="F14" s="184"/>
    </row>
    <row r="15" spans="1:10" ht="15" customHeight="1">
      <c r="A15" s="172"/>
      <c r="B15" s="178">
        <v>5</v>
      </c>
      <c r="C15" s="179" t="s">
        <v>59</v>
      </c>
      <c r="D15" s="180" t="s">
        <v>60</v>
      </c>
      <c r="E15" s="180" t="s">
        <v>56</v>
      </c>
      <c r="F15" s="184"/>
    </row>
    <row r="16" spans="1:10" ht="15.75" customHeight="1">
      <c r="A16" s="172"/>
      <c r="B16" s="178"/>
      <c r="C16" s="179"/>
      <c r="D16" s="180"/>
      <c r="E16" s="180"/>
      <c r="F16" s="184"/>
    </row>
    <row r="17" spans="1:6" ht="12.75" customHeight="1">
      <c r="A17" s="172"/>
      <c r="B17" s="178">
        <v>6</v>
      </c>
      <c r="C17" s="179" t="s">
        <v>61</v>
      </c>
      <c r="D17" s="180" t="s">
        <v>62</v>
      </c>
      <c r="E17" s="180" t="s">
        <v>56</v>
      </c>
      <c r="F17" s="184"/>
    </row>
    <row r="18" spans="1:6" ht="15" customHeight="1">
      <c r="A18" s="172"/>
      <c r="B18" s="178"/>
      <c r="C18" s="179"/>
      <c r="D18" s="180"/>
      <c r="E18" s="180"/>
      <c r="F18" s="184"/>
    </row>
    <row r="19" spans="1:6" ht="12.75" customHeight="1">
      <c r="A19" s="172"/>
      <c r="B19" s="167">
        <v>7</v>
      </c>
      <c r="C19" s="168"/>
      <c r="D19" s="169"/>
      <c r="E19" s="170"/>
      <c r="F19" s="184"/>
    </row>
    <row r="20" spans="1:6" ht="15" customHeight="1">
      <c r="A20" s="172"/>
      <c r="B20" s="167" t="s">
        <v>40</v>
      </c>
      <c r="C20" s="168"/>
      <c r="D20" s="169"/>
      <c r="E20" s="171"/>
      <c r="F20" s="184"/>
    </row>
    <row r="21" spans="1:6" ht="12.75" customHeight="1">
      <c r="A21" s="172"/>
      <c r="B21" s="167">
        <v>8</v>
      </c>
      <c r="C21" s="168"/>
      <c r="D21" s="169"/>
      <c r="E21" s="170"/>
      <c r="F21" s="184"/>
    </row>
    <row r="22" spans="1:6" ht="15" customHeight="1" thickBot="1">
      <c r="A22" s="174"/>
      <c r="B22" s="175" t="s">
        <v>41</v>
      </c>
      <c r="C22" s="176"/>
      <c r="D22" s="177"/>
      <c r="E22" s="173"/>
      <c r="F22" s="185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D13:D14"/>
    <mergeCell ref="E13:E14"/>
    <mergeCell ref="A11:A12"/>
    <mergeCell ref="B11:B12"/>
    <mergeCell ref="C11:C12"/>
    <mergeCell ref="D11:D12"/>
    <mergeCell ref="E15:E16"/>
    <mergeCell ref="B17:B18"/>
    <mergeCell ref="C17:C18"/>
    <mergeCell ref="D17:D18"/>
    <mergeCell ref="E17:E18"/>
    <mergeCell ref="A15:A16"/>
    <mergeCell ref="B15:B16"/>
    <mergeCell ref="C15:C16"/>
    <mergeCell ref="D15:D16"/>
    <mergeCell ref="A17:A18"/>
    <mergeCell ref="E21:E22"/>
    <mergeCell ref="A21:A22"/>
    <mergeCell ref="B21:B22"/>
    <mergeCell ref="C21:C22"/>
    <mergeCell ref="D21:D22"/>
    <mergeCell ref="B19:B20"/>
    <mergeCell ref="C19:C20"/>
    <mergeCell ref="D19:D20"/>
    <mergeCell ref="E19:E20"/>
    <mergeCell ref="A19:A2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215" t="str">
        <f>пр.хода!K1</f>
        <v>World Cup stage “Memorial A. Kharlampiev” (M&amp;W, M combat sambo)</v>
      </c>
      <c r="D1" s="216"/>
      <c r="E1" s="216"/>
      <c r="F1" s="216"/>
      <c r="G1" s="216"/>
      <c r="H1" s="216"/>
      <c r="I1" s="216"/>
      <c r="J1" s="217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18" t="str">
        <f>пр.хода!K2</f>
        <v xml:space="preserve">24 - 27 March 2014            Moscow (Russia)     </v>
      </c>
      <c r="D2" s="218"/>
      <c r="E2" s="218"/>
      <c r="F2" s="218"/>
      <c r="G2" s="218"/>
      <c r="H2" s="218"/>
      <c r="I2" s="218"/>
      <c r="J2" s="218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19" t="str">
        <f>HYPERLINK(пр.взв.!A4)</f>
        <v>Weight category 100C кg.</v>
      </c>
      <c r="D3" s="220"/>
      <c r="E3" s="220"/>
      <c r="F3" s="220"/>
      <c r="G3" s="220"/>
      <c r="H3" s="220"/>
      <c r="I3" s="220"/>
      <c r="J3" s="221"/>
      <c r="K3" s="40"/>
      <c r="L3" s="40"/>
      <c r="M3" s="40"/>
    </row>
    <row r="4" spans="1:36" ht="16.5" thickBot="1">
      <c r="A4" s="214" t="s">
        <v>0</v>
      </c>
      <c r="B4" s="214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204">
        <v>1</v>
      </c>
      <c r="B5" s="206" t="str">
        <f>VLOOKUP(A5,пр.взв.!B7:C22,2,FALSE)</f>
        <v>AZIMOV ISLOMJON</v>
      </c>
      <c r="C5" s="208" t="str">
        <f>VLOOKUP(B5,пр.взв.!C7:D22,2,FALSE)</f>
        <v>1989 ms</v>
      </c>
      <c r="D5" s="210" t="str">
        <f>VLOOKUP(A5,пр.взв.!B5:E20,4,FALSE)</f>
        <v>UZB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205"/>
      <c r="B6" s="207"/>
      <c r="C6" s="209"/>
      <c r="D6" s="211"/>
      <c r="E6" s="212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197">
        <v>5</v>
      </c>
      <c r="B7" s="199" t="str">
        <f>VLOOKUP(A7,пр.взв.!B9:C24,2,FALSE)</f>
        <v>KRIGER IVAN</v>
      </c>
      <c r="C7" s="201" t="str">
        <f>VLOOKUP(B7,пр.взв.!C9:D24,2,FALSE)</f>
        <v>1988 ms</v>
      </c>
      <c r="D7" s="203" t="str">
        <f>VLOOKUP(A7,пр.взв.!B5:E20,4,FALSE)</f>
        <v>RUS</v>
      </c>
      <c r="E7" s="213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205"/>
      <c r="B8" s="207"/>
      <c r="C8" s="209"/>
      <c r="D8" s="202"/>
      <c r="E8" s="19"/>
      <c r="F8" s="21"/>
      <c r="G8" s="212"/>
      <c r="H8" s="25"/>
      <c r="I8" s="19"/>
      <c r="J8" s="19"/>
      <c r="K8" s="19"/>
      <c r="L8" s="19"/>
      <c r="M8" s="19"/>
    </row>
    <row r="9" spans="1:36" ht="15" customHeight="1" thickBot="1">
      <c r="A9" s="204">
        <v>3</v>
      </c>
      <c r="B9" s="206" t="str">
        <f>VLOOKUP(A9,пр.взв.!B11:C26,2,FALSE)</f>
        <v>MISHEV DEMID</v>
      </c>
      <c r="C9" s="208" t="str">
        <f>VLOOKUP(B9,пр.взв.!C11:D26,2,FALSE)</f>
        <v>1994 cms</v>
      </c>
      <c r="D9" s="210" t="str">
        <f>VLOOKUP(A9,пр.взв.!B5:E20,4,FALSE)</f>
        <v>RUS</v>
      </c>
      <c r="E9" s="19"/>
      <c r="F9" s="21"/>
      <c r="G9" s="213"/>
      <c r="H9" s="2"/>
      <c r="I9" s="23"/>
      <c r="J9" s="21"/>
      <c r="K9" s="19"/>
      <c r="L9" s="19"/>
      <c r="M9" s="19"/>
    </row>
    <row r="10" spans="1:36" ht="15" customHeight="1">
      <c r="A10" s="205"/>
      <c r="B10" s="207"/>
      <c r="C10" s="209"/>
      <c r="D10" s="211"/>
      <c r="E10" s="212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197">
        <v>7</v>
      </c>
      <c r="B11" s="199">
        <f>VLOOKUP(A11,пр.взв.!B13:C28,2,FALSE)</f>
        <v>0</v>
      </c>
      <c r="C11" s="201" t="e">
        <f>VLOOKUP(B11,пр.взв.!C13:D28,2,FALSE)</f>
        <v>#N/A</v>
      </c>
      <c r="D11" s="203">
        <f>VLOOKUP(A11,пр.взв.!B5:E20,4,FALSE)</f>
        <v>0</v>
      </c>
      <c r="E11" s="213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198"/>
      <c r="B12" s="200"/>
      <c r="C12" s="202"/>
      <c r="D12" s="202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12"/>
      <c r="J14" s="32"/>
      <c r="K14" s="22"/>
      <c r="L14" s="22"/>
      <c r="M14" s="19"/>
    </row>
    <row r="15" spans="1:36" ht="15" customHeight="1" thickBot="1">
      <c r="A15" s="214" t="s">
        <v>3</v>
      </c>
      <c r="B15" s="214"/>
      <c r="C15" s="68"/>
      <c r="D15" s="68"/>
      <c r="E15" s="19"/>
      <c r="F15" s="19"/>
      <c r="G15" s="19"/>
      <c r="H15" s="19"/>
      <c r="I15" s="213"/>
      <c r="J15" s="2"/>
    </row>
    <row r="16" spans="1:36" ht="15" customHeight="1" thickBot="1">
      <c r="A16" s="204">
        <v>2</v>
      </c>
      <c r="B16" s="206" t="str">
        <f>VLOOKUP(A16,пр.взв.!B7:C22,2,FALSE)</f>
        <v>POSTIKA GRIGORII</v>
      </c>
      <c r="C16" s="208">
        <f>VLOOKUP(B16,пр.взв.!C7:D22,2,FALSE)</f>
        <v>1971</v>
      </c>
      <c r="D16" s="210" t="str">
        <f>VLOOKUP(A16,пр.взв.!B6:E21,4,FALSE)</f>
        <v>MDA</v>
      </c>
      <c r="E16" s="19"/>
      <c r="F16" s="19"/>
      <c r="G16" s="19"/>
      <c r="H16" s="19"/>
      <c r="I16" s="29"/>
      <c r="J16" s="2"/>
    </row>
    <row r="17" spans="1:13" ht="15" customHeight="1">
      <c r="A17" s="205"/>
      <c r="B17" s="207"/>
      <c r="C17" s="209"/>
      <c r="D17" s="211"/>
      <c r="E17" s="212"/>
      <c r="F17" s="19"/>
      <c r="G17" s="24"/>
      <c r="H17" s="21"/>
      <c r="I17" s="29"/>
      <c r="J17" s="2"/>
    </row>
    <row r="18" spans="1:13" ht="15" customHeight="1" thickBot="1">
      <c r="A18" s="197">
        <v>6</v>
      </c>
      <c r="B18" s="199" t="str">
        <f>VLOOKUP(A18,пр.взв.!B9:C24,2,FALSE)</f>
        <v>NEVINNYY DMITRIY</v>
      </c>
      <c r="C18" s="201" t="str">
        <f>VLOOKUP(B18,пр.взв.!C9:D24,2,FALSE)</f>
        <v>1992 cms</v>
      </c>
      <c r="D18" s="203" t="str">
        <f>VLOOKUP(A18,пр.взв.!B6:E21,4,FALSE)</f>
        <v>RUS</v>
      </c>
      <c r="E18" s="213"/>
      <c r="F18" s="20"/>
      <c r="G18" s="23"/>
      <c r="H18" s="21"/>
      <c r="I18" s="29"/>
      <c r="J18" s="2"/>
    </row>
    <row r="19" spans="1:13" ht="15" customHeight="1" thickBot="1">
      <c r="A19" s="205"/>
      <c r="B19" s="207"/>
      <c r="C19" s="209"/>
      <c r="D19" s="202"/>
      <c r="E19" s="19"/>
      <c r="F19" s="21"/>
      <c r="G19" s="212"/>
      <c r="H19" s="25"/>
      <c r="I19" s="29"/>
      <c r="J19" s="2"/>
    </row>
    <row r="20" spans="1:13" ht="15" customHeight="1" thickBot="1">
      <c r="A20" s="204">
        <v>4</v>
      </c>
      <c r="B20" s="206" t="str">
        <f>VLOOKUP(A20,пр.взв.!B11:C26,2,FALSE)</f>
        <v>ABDULKHAMIDOV ADAM</v>
      </c>
      <c r="C20" s="208" t="str">
        <f>VLOOKUP(B20,пр.взв.!C11:D26,2,FALSE)</f>
        <v>1995 cms</v>
      </c>
      <c r="D20" s="210" t="str">
        <f>VLOOKUP(A20,пр.взв.!B6:E21,4,FALSE)</f>
        <v>RUS</v>
      </c>
      <c r="E20" s="19"/>
      <c r="F20" s="21"/>
      <c r="G20" s="213"/>
      <c r="H20" s="2"/>
    </row>
    <row r="21" spans="1:13" ht="15" customHeight="1">
      <c r="A21" s="205"/>
      <c r="B21" s="207"/>
      <c r="C21" s="209"/>
      <c r="D21" s="211"/>
      <c r="E21" s="212"/>
      <c r="F21" s="22"/>
      <c r="G21" s="23"/>
      <c r="H21" s="21"/>
    </row>
    <row r="22" spans="1:13" ht="15" customHeight="1" thickBot="1">
      <c r="A22" s="197">
        <v>8</v>
      </c>
      <c r="B22" s="199">
        <f>VLOOKUP(A22,пр.взв.!B13:C28,2,FALSE)</f>
        <v>0</v>
      </c>
      <c r="C22" s="201" t="e">
        <f>VLOOKUP(B22,пр.взв.!C13:D28,2,FALSE)</f>
        <v>#N/A</v>
      </c>
      <c r="D22" s="203">
        <f>VLOOKUP(A22,пр.взв.!B6:E21,4,FALSE)</f>
        <v>0</v>
      </c>
      <c r="E22" s="213"/>
      <c r="F22" s="19"/>
      <c r="G22" s="24"/>
      <c r="H22" s="21"/>
    </row>
    <row r="23" spans="1:13" ht="15" customHeight="1" thickBot="1">
      <c r="A23" s="198"/>
      <c r="B23" s="200"/>
      <c r="C23" s="202"/>
      <c r="D23" s="202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  <mergeCell ref="E21:E22"/>
    <mergeCell ref="I14:I15"/>
    <mergeCell ref="E6:E7"/>
    <mergeCell ref="G8:G9"/>
    <mergeCell ref="E10:E11"/>
    <mergeCell ref="E17:E18"/>
    <mergeCell ref="A9:A10"/>
    <mergeCell ref="B9:B10"/>
    <mergeCell ref="C9:C10"/>
    <mergeCell ref="A18:A19"/>
    <mergeCell ref="B18:B19"/>
    <mergeCell ref="C18:C19"/>
    <mergeCell ref="D18:D19"/>
    <mergeCell ref="D16:D17"/>
    <mergeCell ref="A11:A12"/>
    <mergeCell ref="B11:B12"/>
    <mergeCell ref="C11:C12"/>
    <mergeCell ref="D11:D12"/>
    <mergeCell ref="A16:A17"/>
    <mergeCell ref="C16:C17"/>
    <mergeCell ref="A22:A23"/>
    <mergeCell ref="B22:B23"/>
    <mergeCell ref="C22:C23"/>
    <mergeCell ref="D22:D23"/>
    <mergeCell ref="A20:A21"/>
    <mergeCell ref="B20:B21"/>
    <mergeCell ref="C20:C21"/>
    <mergeCell ref="D20:D21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F1" workbookViewId="0">
      <selection activeCell="J15" sqref="J15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44" t="s">
        <v>26</v>
      </c>
      <c r="C1" s="244"/>
      <c r="D1" s="244"/>
      <c r="E1" s="244"/>
      <c r="F1" s="244"/>
      <c r="G1" s="244"/>
      <c r="H1" s="244"/>
      <c r="I1" s="244"/>
      <c r="J1" s="60"/>
      <c r="K1" s="244" t="s">
        <v>26</v>
      </c>
      <c r="L1" s="244"/>
      <c r="M1" s="244"/>
      <c r="N1" s="244"/>
      <c r="O1" s="244"/>
      <c r="P1" s="244"/>
      <c r="Q1" s="244"/>
      <c r="R1" s="244"/>
    </row>
    <row r="2" spans="1:18" ht="24.75" customHeight="1">
      <c r="B2" s="262" t="str">
        <f>HYPERLINK(пр.взв.!A4)</f>
        <v>Weight category 100C кg.</v>
      </c>
      <c r="C2" s="263"/>
      <c r="D2" s="263"/>
      <c r="E2" s="263"/>
      <c r="F2" s="263"/>
      <c r="G2" s="263"/>
      <c r="H2" s="263"/>
      <c r="I2" s="263"/>
      <c r="J2" s="61"/>
      <c r="K2" s="262" t="str">
        <f>HYPERLINK(пр.взв.!A4)</f>
        <v>Weight category 100C кg.</v>
      </c>
      <c r="L2" s="263"/>
      <c r="M2" s="263"/>
      <c r="N2" s="263"/>
      <c r="O2" s="263"/>
      <c r="P2" s="263"/>
      <c r="Q2" s="263"/>
      <c r="R2" s="263"/>
    </row>
    <row r="3" spans="1:18" ht="24.75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customHeight="1">
      <c r="A4" s="141" t="s">
        <v>28</v>
      </c>
      <c r="B4" s="245" t="s">
        <v>5</v>
      </c>
      <c r="C4" s="247" t="s">
        <v>6</v>
      </c>
      <c r="D4" s="247" t="s">
        <v>7</v>
      </c>
      <c r="E4" s="247" t="s">
        <v>14</v>
      </c>
      <c r="F4" s="249" t="s">
        <v>15</v>
      </c>
      <c r="G4" s="250" t="s">
        <v>17</v>
      </c>
      <c r="H4" s="252" t="s">
        <v>18</v>
      </c>
      <c r="I4" s="254" t="s">
        <v>66</v>
      </c>
      <c r="J4" s="141" t="s">
        <v>28</v>
      </c>
      <c r="K4" s="245" t="s">
        <v>5</v>
      </c>
      <c r="L4" s="247" t="s">
        <v>6</v>
      </c>
      <c r="M4" s="247" t="s">
        <v>7</v>
      </c>
      <c r="N4" s="247" t="s">
        <v>14</v>
      </c>
      <c r="O4" s="249" t="s">
        <v>15</v>
      </c>
      <c r="P4" s="250" t="s">
        <v>17</v>
      </c>
      <c r="Q4" s="252" t="s">
        <v>18</v>
      </c>
      <c r="R4" s="254" t="s">
        <v>66</v>
      </c>
    </row>
    <row r="5" spans="1:18" ht="12.75" customHeight="1" thickBot="1">
      <c r="A5" s="142"/>
      <c r="B5" s="246" t="s">
        <v>5</v>
      </c>
      <c r="C5" s="248" t="s">
        <v>6</v>
      </c>
      <c r="D5" s="248" t="s">
        <v>7</v>
      </c>
      <c r="E5" s="248" t="s">
        <v>14</v>
      </c>
      <c r="F5" s="248" t="s">
        <v>15</v>
      </c>
      <c r="G5" s="251"/>
      <c r="H5" s="253"/>
      <c r="I5" s="155" t="s">
        <v>16</v>
      </c>
      <c r="J5" s="142"/>
      <c r="K5" s="246" t="s">
        <v>5</v>
      </c>
      <c r="L5" s="248" t="s">
        <v>6</v>
      </c>
      <c r="M5" s="248" t="s">
        <v>7</v>
      </c>
      <c r="N5" s="248" t="s">
        <v>14</v>
      </c>
      <c r="O5" s="248" t="s">
        <v>15</v>
      </c>
      <c r="P5" s="251"/>
      <c r="Q5" s="253"/>
      <c r="R5" s="155" t="s">
        <v>16</v>
      </c>
    </row>
    <row r="6" spans="1:18" ht="12.75" customHeight="1">
      <c r="A6" s="222">
        <v>1</v>
      </c>
      <c r="B6" s="228">
        <v>1</v>
      </c>
      <c r="C6" s="230" t="str">
        <f>VLOOKUP(B6,пр.взв.!B7:E22,2,FALSE)</f>
        <v>AZIMOV ISLOMJON</v>
      </c>
      <c r="D6" s="232" t="str">
        <f>VLOOKUP(B6,пр.взв.!B7:F22,3,FALSE)</f>
        <v>1989 ms</v>
      </c>
      <c r="E6" s="232" t="str">
        <f>VLOOKUP(B6,пр.взв.!B7:E22,4,FALSE)</f>
        <v>UZB</v>
      </c>
      <c r="F6" s="234"/>
      <c r="G6" s="235"/>
      <c r="H6" s="261"/>
      <c r="I6" s="260"/>
      <c r="J6" s="222">
        <v>3</v>
      </c>
      <c r="K6" s="228">
        <v>2</v>
      </c>
      <c r="L6" s="230" t="str">
        <f>VLOOKUP(K6,пр.взв.!B7:E22,2,FALSE)</f>
        <v>POSTIKA GRIGORII</v>
      </c>
      <c r="M6" s="232">
        <f>VLOOKUP(K6,пр.взв.!B7:F22,3,FALSE)</f>
        <v>1971</v>
      </c>
      <c r="N6" s="232" t="str">
        <f>VLOOKUP(K6,пр.взв.!B7:E22,4,FALSE)</f>
        <v>MDA</v>
      </c>
      <c r="O6" s="234"/>
      <c r="P6" s="235"/>
      <c r="Q6" s="261"/>
      <c r="R6" s="260"/>
    </row>
    <row r="7" spans="1:18" ht="12.75" customHeight="1">
      <c r="A7" s="223"/>
      <c r="B7" s="229"/>
      <c r="C7" s="231"/>
      <c r="D7" s="233"/>
      <c r="E7" s="233"/>
      <c r="F7" s="233"/>
      <c r="G7" s="233"/>
      <c r="H7" s="258"/>
      <c r="I7" s="259"/>
      <c r="J7" s="223"/>
      <c r="K7" s="229"/>
      <c r="L7" s="231"/>
      <c r="M7" s="233"/>
      <c r="N7" s="233"/>
      <c r="O7" s="233"/>
      <c r="P7" s="233"/>
      <c r="Q7" s="258"/>
      <c r="R7" s="259"/>
    </row>
    <row r="8" spans="1:18" ht="12.75" customHeight="1">
      <c r="A8" s="223"/>
      <c r="B8" s="236">
        <v>5</v>
      </c>
      <c r="C8" s="238" t="str">
        <f>VLOOKUP(B8,пр.взв.!B7:E22,2,FALSE)</f>
        <v>KRIGER IVAN</v>
      </c>
      <c r="D8" s="240" t="str">
        <f>VLOOKUP(B8,пр.взв.!B7:F22,3,FALSE)</f>
        <v>1988 ms</v>
      </c>
      <c r="E8" s="240" t="str">
        <f>VLOOKUP(B8,пр.взв.!B7:E22,4,FALSE)</f>
        <v>RUS</v>
      </c>
      <c r="F8" s="242"/>
      <c r="G8" s="242"/>
      <c r="H8" s="226"/>
      <c r="I8" s="226"/>
      <c r="J8" s="223"/>
      <c r="K8" s="236">
        <v>6</v>
      </c>
      <c r="L8" s="238" t="str">
        <f>VLOOKUP(K8,пр.взв.!B7:E22,2,FALSE)</f>
        <v>NEVINNYY DMITRIY</v>
      </c>
      <c r="M8" s="240" t="str">
        <f>VLOOKUP(K8,пр.взв.!B7:F22,3,FALSE)</f>
        <v>1992 cms</v>
      </c>
      <c r="N8" s="240" t="str">
        <f>VLOOKUP(K8,пр.взв.!B7:E22,4,FALSE)</f>
        <v>RUS</v>
      </c>
      <c r="O8" s="242"/>
      <c r="P8" s="242"/>
      <c r="Q8" s="226"/>
      <c r="R8" s="226"/>
    </row>
    <row r="9" spans="1:18" ht="13.5" customHeight="1" thickBot="1">
      <c r="A9" s="225"/>
      <c r="B9" s="237"/>
      <c r="C9" s="239"/>
      <c r="D9" s="241"/>
      <c r="E9" s="241"/>
      <c r="F9" s="243"/>
      <c r="G9" s="243"/>
      <c r="H9" s="227"/>
      <c r="I9" s="227"/>
      <c r="J9" s="225"/>
      <c r="K9" s="237"/>
      <c r="L9" s="239"/>
      <c r="M9" s="241"/>
      <c r="N9" s="241"/>
      <c r="O9" s="243"/>
      <c r="P9" s="243"/>
      <c r="Q9" s="227"/>
      <c r="R9" s="227"/>
    </row>
    <row r="10" spans="1:18" ht="12.75" customHeight="1">
      <c r="A10" s="222">
        <v>2</v>
      </c>
      <c r="B10" s="255">
        <v>3</v>
      </c>
      <c r="C10" s="230" t="str">
        <f>VLOOKUP(B10,пр.взв.!B7:E22,2,FALSE)</f>
        <v>MISHEV DEMID</v>
      </c>
      <c r="D10" s="232" t="str">
        <f>VLOOKUP(B10,пр.взв.!B7:F22,3,FALSE)</f>
        <v>1994 cms</v>
      </c>
      <c r="E10" s="232" t="str">
        <f>VLOOKUP(B10,пр.взв.!B7:E22,4,FALSE)</f>
        <v>RUS</v>
      </c>
      <c r="F10" s="233" t="s">
        <v>65</v>
      </c>
      <c r="G10" s="257"/>
      <c r="H10" s="258"/>
      <c r="I10" s="240"/>
      <c r="J10" s="222">
        <v>4</v>
      </c>
      <c r="K10" s="255">
        <v>4</v>
      </c>
      <c r="L10" s="230" t="str">
        <f>VLOOKUP(K10,пр.взв.!B7:E22,2,FALSE)</f>
        <v>ABDULKHAMIDOV ADAM</v>
      </c>
      <c r="M10" s="232" t="str">
        <f>VLOOKUP(K10,пр.взв.!B7:F22,3,FALSE)</f>
        <v>1995 cms</v>
      </c>
      <c r="N10" s="232" t="str">
        <f>VLOOKUP(K10,пр.взв.!B7:E22,4,FALSE)</f>
        <v>RUS</v>
      </c>
      <c r="O10" s="233" t="s">
        <v>65</v>
      </c>
      <c r="P10" s="257"/>
      <c r="Q10" s="258"/>
      <c r="R10" s="240"/>
    </row>
    <row r="11" spans="1:18" ht="12.75" customHeight="1">
      <c r="A11" s="223"/>
      <c r="B11" s="256"/>
      <c r="C11" s="231"/>
      <c r="D11" s="233"/>
      <c r="E11" s="233"/>
      <c r="F11" s="233"/>
      <c r="G11" s="233"/>
      <c r="H11" s="258"/>
      <c r="I11" s="259"/>
      <c r="J11" s="223"/>
      <c r="K11" s="256"/>
      <c r="L11" s="231"/>
      <c r="M11" s="233"/>
      <c r="N11" s="233"/>
      <c r="O11" s="233"/>
      <c r="P11" s="233"/>
      <c r="Q11" s="258"/>
      <c r="R11" s="259"/>
    </row>
    <row r="12" spans="1:18" ht="12.75" customHeight="1">
      <c r="A12" s="223"/>
      <c r="B12" s="236">
        <v>7</v>
      </c>
      <c r="C12" s="238"/>
      <c r="D12" s="240"/>
      <c r="E12" s="240"/>
      <c r="F12" s="242"/>
      <c r="G12" s="242"/>
      <c r="H12" s="226"/>
      <c r="I12" s="226"/>
      <c r="J12" s="223"/>
      <c r="K12" s="236">
        <v>8</v>
      </c>
      <c r="L12" s="238"/>
      <c r="M12" s="240"/>
      <c r="N12" s="240"/>
      <c r="O12" s="242"/>
      <c r="P12" s="242"/>
      <c r="Q12" s="226"/>
      <c r="R12" s="226"/>
    </row>
    <row r="13" spans="1:18" ht="12.75" customHeight="1">
      <c r="A13" s="224"/>
      <c r="B13" s="255"/>
      <c r="C13" s="231"/>
      <c r="D13" s="233"/>
      <c r="E13" s="233"/>
      <c r="F13" s="234"/>
      <c r="G13" s="234"/>
      <c r="H13" s="260"/>
      <c r="I13" s="260"/>
      <c r="J13" s="224"/>
      <c r="K13" s="255"/>
      <c r="L13" s="231"/>
      <c r="M13" s="233"/>
      <c r="N13" s="233"/>
      <c r="O13" s="234"/>
      <c r="P13" s="234"/>
      <c r="Q13" s="260"/>
      <c r="R13" s="260"/>
    </row>
    <row r="15" spans="1:18" ht="15.75">
      <c r="B15" s="262" t="str">
        <f>B2</f>
        <v>Weight category 100C кg.</v>
      </c>
      <c r="C15" s="263"/>
      <c r="D15" s="263"/>
      <c r="E15" s="263"/>
      <c r="F15" s="263"/>
      <c r="G15" s="263"/>
      <c r="H15" s="263"/>
      <c r="I15" s="263"/>
      <c r="K15" s="262" t="str">
        <f>K2</f>
        <v>Weight category 100C кg.</v>
      </c>
      <c r="L15" s="263"/>
      <c r="M15" s="263"/>
      <c r="N15" s="263"/>
      <c r="O15" s="263"/>
      <c r="P15" s="263"/>
    </row>
    <row r="16" spans="1:18" ht="24.75" customHeight="1" thickBot="1">
      <c r="B16" s="62" t="s">
        <v>2</v>
      </c>
      <c r="C16" s="264" t="s">
        <v>31</v>
      </c>
      <c r="D16" s="264"/>
      <c r="E16" s="264"/>
      <c r="F16" s="264"/>
      <c r="G16" s="264"/>
      <c r="H16" s="264"/>
      <c r="I16" s="264"/>
      <c r="J16" s="71"/>
      <c r="K16" s="62" t="s">
        <v>3</v>
      </c>
      <c r="L16" s="264" t="s">
        <v>31</v>
      </c>
      <c r="M16" s="264"/>
      <c r="N16" s="264"/>
      <c r="O16" s="264"/>
      <c r="P16" s="264"/>
      <c r="Q16" s="264"/>
      <c r="R16" s="264"/>
    </row>
    <row r="17" spans="1:18" ht="12.75" customHeight="1">
      <c r="A17" s="141" t="s">
        <v>28</v>
      </c>
      <c r="B17" s="245" t="s">
        <v>5</v>
      </c>
      <c r="C17" s="247" t="s">
        <v>6</v>
      </c>
      <c r="D17" s="247" t="s">
        <v>7</v>
      </c>
      <c r="E17" s="247" t="s">
        <v>14</v>
      </c>
      <c r="F17" s="249" t="s">
        <v>15</v>
      </c>
      <c r="G17" s="250" t="s">
        <v>17</v>
      </c>
      <c r="H17" s="252" t="s">
        <v>18</v>
      </c>
      <c r="I17" s="254" t="s">
        <v>66</v>
      </c>
      <c r="J17" s="141" t="s">
        <v>28</v>
      </c>
      <c r="K17" s="245" t="s">
        <v>5</v>
      </c>
      <c r="L17" s="247" t="s">
        <v>6</v>
      </c>
      <c r="M17" s="247" t="s">
        <v>7</v>
      </c>
      <c r="N17" s="247" t="s">
        <v>14</v>
      </c>
      <c r="O17" s="249" t="s">
        <v>15</v>
      </c>
      <c r="P17" s="250" t="s">
        <v>17</v>
      </c>
      <c r="Q17" s="252" t="s">
        <v>18</v>
      </c>
      <c r="R17" s="254" t="s">
        <v>66</v>
      </c>
    </row>
    <row r="18" spans="1:18" ht="12.75" customHeight="1" thickBot="1">
      <c r="A18" s="142"/>
      <c r="B18" s="246" t="s">
        <v>5</v>
      </c>
      <c r="C18" s="248" t="s">
        <v>6</v>
      </c>
      <c r="D18" s="248" t="s">
        <v>7</v>
      </c>
      <c r="E18" s="248" t="s">
        <v>14</v>
      </c>
      <c r="F18" s="248" t="s">
        <v>15</v>
      </c>
      <c r="G18" s="251"/>
      <c r="H18" s="253"/>
      <c r="I18" s="155" t="s">
        <v>16</v>
      </c>
      <c r="J18" s="142"/>
      <c r="K18" s="246" t="s">
        <v>5</v>
      </c>
      <c r="L18" s="248" t="s">
        <v>6</v>
      </c>
      <c r="M18" s="248" t="s">
        <v>7</v>
      </c>
      <c r="N18" s="248" t="s">
        <v>14</v>
      </c>
      <c r="O18" s="248" t="s">
        <v>15</v>
      </c>
      <c r="P18" s="251"/>
      <c r="Q18" s="253"/>
      <c r="R18" s="155" t="s">
        <v>16</v>
      </c>
    </row>
    <row r="19" spans="1:18" ht="12.75" customHeight="1">
      <c r="A19" s="222">
        <v>1</v>
      </c>
      <c r="B19" s="228">
        <f>пр.хода!G7</f>
        <v>1</v>
      </c>
      <c r="C19" s="230" t="str">
        <f>VLOOKUP(B19,пр.взв.!B7:E22,2,FALSE)</f>
        <v>AZIMOV ISLOMJON</v>
      </c>
      <c r="D19" s="232" t="str">
        <f>VLOOKUP(B19,пр.взв.!B7:F22,3,FALSE)</f>
        <v>1989 ms</v>
      </c>
      <c r="E19" s="232" t="str">
        <f>VLOOKUP(B19,пр.взв.!B7:E22,4,FALSE)</f>
        <v>UZB</v>
      </c>
      <c r="F19" s="234"/>
      <c r="G19" s="235"/>
      <c r="H19" s="261"/>
      <c r="I19" s="260"/>
      <c r="J19" s="222">
        <v>2</v>
      </c>
      <c r="K19" s="228">
        <f>пр.хода!G17</f>
        <v>2</v>
      </c>
      <c r="L19" s="230" t="str">
        <f>VLOOKUP(K19,пр.взв.!B7:E22,2,FALSE)</f>
        <v>POSTIKA GRIGORII</v>
      </c>
      <c r="M19" s="232">
        <f>VLOOKUP(K19,пр.взв.!B7:F22,3,FALSE)</f>
        <v>1971</v>
      </c>
      <c r="N19" s="232" t="str">
        <f>VLOOKUP(K19,пр.взв.!B7:E22,4,FALSE)</f>
        <v>MDA</v>
      </c>
      <c r="O19" s="234"/>
      <c r="P19" s="235"/>
      <c r="Q19" s="261"/>
      <c r="R19" s="260"/>
    </row>
    <row r="20" spans="1:18" ht="12.75" customHeight="1">
      <c r="A20" s="223"/>
      <c r="B20" s="229"/>
      <c r="C20" s="231"/>
      <c r="D20" s="233"/>
      <c r="E20" s="233"/>
      <c r="F20" s="233"/>
      <c r="G20" s="233"/>
      <c r="H20" s="258"/>
      <c r="I20" s="259"/>
      <c r="J20" s="223"/>
      <c r="K20" s="229"/>
      <c r="L20" s="231"/>
      <c r="M20" s="233"/>
      <c r="N20" s="233"/>
      <c r="O20" s="233"/>
      <c r="P20" s="233"/>
      <c r="Q20" s="258"/>
      <c r="R20" s="259"/>
    </row>
    <row r="21" spans="1:18" ht="12.75" customHeight="1">
      <c r="A21" s="223"/>
      <c r="B21" s="236">
        <f>пр.хода!G11</f>
        <v>3</v>
      </c>
      <c r="C21" s="238" t="str">
        <f>VLOOKUP(B21,пр.взв.!B7:E22,2,FALSE)</f>
        <v>MISHEV DEMID</v>
      </c>
      <c r="D21" s="240" t="str">
        <f>VLOOKUP(B21,пр.взв.!B7:F22,3,FALSE)</f>
        <v>1994 cms</v>
      </c>
      <c r="E21" s="240" t="str">
        <f>VLOOKUP(B21,пр.взв.!B7:E22,4,FALSE)</f>
        <v>RUS</v>
      </c>
      <c r="F21" s="242"/>
      <c r="G21" s="242"/>
      <c r="H21" s="226"/>
      <c r="I21" s="226"/>
      <c r="J21" s="223"/>
      <c r="K21" s="236">
        <f>пр.хода!G21</f>
        <v>4</v>
      </c>
      <c r="L21" s="238" t="str">
        <f>VLOOKUP(K21,пр.взв.!B7:E22,2,FALSE)</f>
        <v>ABDULKHAMIDOV ADAM</v>
      </c>
      <c r="M21" s="240" t="str">
        <f>VLOOKUP(K21,пр.взв.!B7:F22,3,FALSE)</f>
        <v>1995 cms</v>
      </c>
      <c r="N21" s="240" t="str">
        <f>VLOOKUP(K21,пр.взв.!B7:E22,4,FALSE)</f>
        <v>RUS</v>
      </c>
      <c r="O21" s="242"/>
      <c r="P21" s="242"/>
      <c r="Q21" s="226"/>
      <c r="R21" s="226"/>
    </row>
    <row r="22" spans="1:18" ht="12.75" customHeight="1">
      <c r="A22" s="224"/>
      <c r="B22" s="255"/>
      <c r="C22" s="231"/>
      <c r="D22" s="233"/>
      <c r="E22" s="233"/>
      <c r="F22" s="234"/>
      <c r="G22" s="234"/>
      <c r="H22" s="260"/>
      <c r="I22" s="260"/>
      <c r="J22" s="224"/>
      <c r="K22" s="255"/>
      <c r="L22" s="231"/>
      <c r="M22" s="233"/>
      <c r="N22" s="233"/>
      <c r="O22" s="234"/>
      <c r="P22" s="234"/>
      <c r="Q22" s="260"/>
      <c r="R22" s="260"/>
    </row>
    <row r="29" spans="1:18">
      <c r="N29" s="65"/>
    </row>
  </sheetData>
  <mergeCells count="146"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tabSelected="1" zoomScaleNormal="100" workbookViewId="0">
      <selection activeCell="K1" sqref="A1:P28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297" t="s">
        <v>47</v>
      </c>
      <c r="F1" s="298"/>
      <c r="G1" s="298"/>
      <c r="H1" s="298"/>
      <c r="I1" s="298"/>
      <c r="J1" s="299"/>
      <c r="K1" s="300" t="str">
        <f>[1]реквизиты!$A$2</f>
        <v>World Cup stage “Memorial A. Kharlampiev” (M&amp;W, M combat sambo)</v>
      </c>
      <c r="L1" s="301"/>
      <c r="M1" s="301"/>
      <c r="N1" s="301"/>
      <c r="O1" s="301"/>
      <c r="P1" s="302"/>
    </row>
    <row r="2" spans="1:20" ht="26.25" customHeight="1" thickBot="1">
      <c r="D2" s="38"/>
      <c r="E2" s="303" t="str">
        <f>HYPERLINK(пр.взв.!A4)</f>
        <v>Weight category 100C кg.</v>
      </c>
      <c r="F2" s="304"/>
      <c r="G2" s="304"/>
      <c r="H2" s="304"/>
      <c r="I2" s="304"/>
      <c r="J2" s="305"/>
      <c r="K2" s="306" t="str">
        <f>[1]реквизиты!$A$3</f>
        <v xml:space="preserve">24 - 27 March 2014            Moscow (Russia)     </v>
      </c>
      <c r="L2" s="307"/>
      <c r="M2" s="307"/>
      <c r="N2" s="307"/>
      <c r="O2" s="307"/>
      <c r="P2" s="308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313" t="s">
        <v>46</v>
      </c>
      <c r="N4" s="313"/>
      <c r="O4" s="313"/>
      <c r="P4" s="313"/>
      <c r="Q4" s="37"/>
    </row>
    <row r="5" spans="1:20" ht="5.25" customHeight="1" thickBot="1">
      <c r="C5" s="70"/>
      <c r="M5" s="94"/>
      <c r="N5" s="94"/>
      <c r="O5" s="94"/>
      <c r="P5" s="94"/>
      <c r="Q5" s="37"/>
    </row>
    <row r="6" spans="1:20" ht="15" customHeight="1" thickBot="1">
      <c r="A6" s="316" t="s">
        <v>42</v>
      </c>
      <c r="B6" s="95"/>
      <c r="C6" s="327">
        <v>1</v>
      </c>
      <c r="D6" s="274" t="str">
        <f>VLOOKUP(C6,пр.взв.!B7:F22,2,FALSE)</f>
        <v>AZIMOV ISLOMJON</v>
      </c>
      <c r="E6" s="321" t="str">
        <f>VLOOKUP(C6,пр.взв.!B7:F22,3,FALSE)</f>
        <v>1989 ms</v>
      </c>
      <c r="F6" s="269" t="str">
        <f>VLOOKUP(C6,пр.взв.!B7:F22,4,FALSE)</f>
        <v>UZB</v>
      </c>
      <c r="G6" s="89"/>
      <c r="H6" s="89"/>
      <c r="I6" s="89"/>
      <c r="J6" s="99"/>
      <c r="K6" s="99"/>
      <c r="M6" s="311">
        <v>1</v>
      </c>
      <c r="N6" s="296">
        <v>1</v>
      </c>
      <c r="O6" s="294" t="str">
        <f>VLOOKUP(N6,пр.взв.!B7:E22,2,FALSE)</f>
        <v>AZIMOV ISLOMJON</v>
      </c>
      <c r="P6" s="295" t="str">
        <f>VLOOKUP(N6,пр.взв.!B7:F22,4,FALSE)</f>
        <v>UZB</v>
      </c>
      <c r="Q6" s="37"/>
    </row>
    <row r="7" spans="1:20" ht="15" customHeight="1">
      <c r="A7" s="317"/>
      <c r="B7" s="95"/>
      <c r="C7" s="328"/>
      <c r="D7" s="275"/>
      <c r="E7" s="322"/>
      <c r="F7" s="270"/>
      <c r="G7" s="279">
        <v>1</v>
      </c>
      <c r="H7" s="89"/>
      <c r="I7" s="89"/>
      <c r="J7" s="99"/>
      <c r="K7" s="99"/>
      <c r="M7" s="312"/>
      <c r="N7" s="288"/>
      <c r="O7" s="289"/>
      <c r="P7" s="290"/>
      <c r="Q7" s="37"/>
    </row>
    <row r="8" spans="1:20" ht="15" customHeight="1" thickBot="1">
      <c r="A8" s="317"/>
      <c r="B8" s="95"/>
      <c r="C8" s="329">
        <v>5</v>
      </c>
      <c r="D8" s="271" t="str">
        <f>VLOOKUP(C8,пр.взв.!B7:F22,2,FALSE)</f>
        <v>KRIGER IVAN</v>
      </c>
      <c r="E8" s="277" t="str">
        <f>VLOOKUP(C8,пр.взв.!B7:F22,3,FALSE)</f>
        <v>1988 ms</v>
      </c>
      <c r="F8" s="273" t="str">
        <f>VLOOKUP(C8,пр.взв.!B9:F24,4,FALSE)</f>
        <v>RUS</v>
      </c>
      <c r="G8" s="280"/>
      <c r="H8" s="90"/>
      <c r="I8" s="91"/>
      <c r="J8" s="99"/>
      <c r="K8" s="99"/>
      <c r="M8" s="309">
        <v>2</v>
      </c>
      <c r="N8" s="288">
        <v>2</v>
      </c>
      <c r="O8" s="289" t="str">
        <f>VLOOKUP(N8,пр.взв.!B7:F22,2,FALSE)</f>
        <v>POSTIKA GRIGORII</v>
      </c>
      <c r="P8" s="290" t="str">
        <f>VLOOKUP(N8,пр.взв.!B7:E22,4,FALSE)</f>
        <v>MDA</v>
      </c>
      <c r="Q8" s="37"/>
    </row>
    <row r="9" spans="1:20" ht="15" customHeight="1" thickBot="1">
      <c r="A9" s="318"/>
      <c r="B9" s="95"/>
      <c r="C9" s="330"/>
      <c r="D9" s="272"/>
      <c r="E9" s="278"/>
      <c r="F9" s="268"/>
      <c r="G9" s="89"/>
      <c r="H9" s="92"/>
      <c r="I9" s="279">
        <v>1</v>
      </c>
      <c r="J9" s="99"/>
      <c r="K9" s="99"/>
      <c r="M9" s="310"/>
      <c r="N9" s="288"/>
      <c r="O9" s="289" t="e">
        <f>VLOOKUP(N9,пр.взв.!B1:E24,2,FALSE)</f>
        <v>#N/A</v>
      </c>
      <c r="P9" s="290" t="e">
        <f>VLOOKUP(N9,пр.взв.!B1:E24,4,FALSE)</f>
        <v>#N/A</v>
      </c>
      <c r="Q9" s="37"/>
    </row>
    <row r="10" spans="1:20" ht="15" customHeight="1" thickBot="1">
      <c r="A10" s="316" t="s">
        <v>43</v>
      </c>
      <c r="B10" s="95"/>
      <c r="C10" s="327">
        <v>3</v>
      </c>
      <c r="D10" s="274" t="str">
        <f>VLOOKUP(C10,пр.взв.!B7:F22,2,FALSE)</f>
        <v>MISHEV DEMID</v>
      </c>
      <c r="E10" s="321" t="str">
        <f>VLOOKUP(C10,пр.взв.!B7:F22,3,FALSE)</f>
        <v>1994 cms</v>
      </c>
      <c r="F10" s="269" t="str">
        <f>VLOOKUP(C10,пр.взв.!B11:F26,4,FALSE)</f>
        <v>RUS</v>
      </c>
      <c r="G10" s="103"/>
      <c r="H10" s="92"/>
      <c r="I10" s="280"/>
      <c r="J10" s="100"/>
      <c r="K10" s="99"/>
      <c r="M10" s="314">
        <v>3</v>
      </c>
      <c r="N10" s="288">
        <v>3</v>
      </c>
      <c r="O10" s="289" t="str">
        <f>VLOOKUP(N10,пр.взв.!B7:F22,2,FALSE)</f>
        <v>MISHEV DEMID</v>
      </c>
      <c r="P10" s="290" t="str">
        <f>VLOOKUP(N10,пр.взв.!B7:E22,4,FALSE)</f>
        <v>RUS</v>
      </c>
      <c r="Q10" s="37"/>
    </row>
    <row r="11" spans="1:20" ht="15" customHeight="1">
      <c r="A11" s="317"/>
      <c r="B11" s="95"/>
      <c r="C11" s="328"/>
      <c r="D11" s="275">
        <f>пр.взв.!C12</f>
        <v>0</v>
      </c>
      <c r="E11" s="322"/>
      <c r="F11" s="276">
        <f>пр.взв.!E12</f>
        <v>0</v>
      </c>
      <c r="G11" s="283">
        <v>3</v>
      </c>
      <c r="H11" s="105"/>
      <c r="I11" s="91"/>
      <c r="J11" s="101"/>
      <c r="K11" s="99"/>
      <c r="M11" s="315"/>
      <c r="N11" s="288"/>
      <c r="O11" s="289" t="e">
        <f>VLOOKUP(N11,пр.взв.!B1:E26,2,FALSE)</f>
        <v>#N/A</v>
      </c>
      <c r="P11" s="290" t="e">
        <f>VLOOKUP(N11,пр.взв.!B1:E26,4,FALSE)</f>
        <v>#N/A</v>
      </c>
      <c r="Q11" s="37"/>
    </row>
    <row r="12" spans="1:20" ht="15" customHeight="1" thickBot="1">
      <c r="A12" s="317"/>
      <c r="B12" s="95"/>
      <c r="C12" s="329">
        <v>7</v>
      </c>
      <c r="D12" s="271"/>
      <c r="E12" s="277"/>
      <c r="F12" s="267"/>
      <c r="G12" s="284"/>
      <c r="H12" s="104"/>
      <c r="I12" s="92"/>
      <c r="J12" s="101"/>
      <c r="K12" s="99"/>
      <c r="M12" s="265">
        <v>3</v>
      </c>
      <c r="N12" s="288">
        <v>4</v>
      </c>
      <c r="O12" s="289" t="str">
        <f>VLOOKUP(N12,пр.взв.!B9:F24,2,FALSE)</f>
        <v>ABDULKHAMIDOV ADAM</v>
      </c>
      <c r="P12" s="290" t="str">
        <f>VLOOKUP(N12,пр.взв.!B7:E24,4,FALSE)</f>
        <v>RUS</v>
      </c>
      <c r="Q12" s="37"/>
    </row>
    <row r="13" spans="1:20" ht="15" customHeight="1" thickBot="1">
      <c r="A13" s="318"/>
      <c r="B13" s="95"/>
      <c r="C13" s="330"/>
      <c r="D13" s="272"/>
      <c r="E13" s="278"/>
      <c r="F13" s="268"/>
      <c r="G13" s="89"/>
      <c r="H13" s="89"/>
      <c r="I13" s="92"/>
      <c r="J13" s="101"/>
      <c r="K13" s="99"/>
      <c r="M13" s="266"/>
      <c r="N13" s="288"/>
      <c r="O13" s="289" t="e">
        <f>VLOOKUP(N13,пр.взв.!B3:E28,2,FALSE)</f>
        <v>#N/A</v>
      </c>
      <c r="P13" s="290" t="e">
        <f>VLOOKUP(N13,пр.взв.!B3:E28,4,FALSE)</f>
        <v>#N/A</v>
      </c>
      <c r="Q13" s="37"/>
    </row>
    <row r="14" spans="1:20" ht="15" customHeight="1">
      <c r="C14" s="325"/>
      <c r="D14" s="88"/>
      <c r="E14" s="86"/>
      <c r="F14" s="87"/>
      <c r="G14" s="89"/>
      <c r="H14" s="89"/>
      <c r="I14" s="92"/>
      <c r="J14" s="101"/>
      <c r="K14" s="331">
        <v>1</v>
      </c>
      <c r="M14" s="285" t="s">
        <v>64</v>
      </c>
      <c r="N14" s="288">
        <v>5</v>
      </c>
      <c r="O14" s="289" t="str">
        <f>VLOOKUP(N14,пр.взв.!B1:F26,2,FALSE)</f>
        <v>KRIGER IVAN</v>
      </c>
      <c r="P14" s="290" t="str">
        <f>VLOOKUP(N14,пр.взв.!B1:E26,4,FALSE)</f>
        <v>RUS</v>
      </c>
      <c r="Q14" s="37"/>
    </row>
    <row r="15" spans="1:20" ht="15" customHeight="1" thickBot="1">
      <c r="C15" s="326"/>
      <c r="D15" s="88"/>
      <c r="E15" s="86"/>
      <c r="F15" s="87"/>
      <c r="G15" s="89"/>
      <c r="H15" s="89"/>
      <c r="I15" s="92"/>
      <c r="J15" s="101"/>
      <c r="K15" s="332"/>
      <c r="M15" s="287"/>
      <c r="N15" s="288"/>
      <c r="O15" s="289" t="e">
        <f>VLOOKUP(N15,пр.взв.!B5:E30,2,FALSE)</f>
        <v>#N/A</v>
      </c>
      <c r="P15" s="290" t="e">
        <f>VLOOKUP(N15,пр.взв.!B5:E30,4,FALSE)</f>
        <v>#N/A</v>
      </c>
      <c r="Q15" s="37"/>
    </row>
    <row r="16" spans="1:20" ht="15" customHeight="1" thickBot="1">
      <c r="A16" s="316" t="s">
        <v>44</v>
      </c>
      <c r="B16" s="95"/>
      <c r="C16" s="319">
        <v>2</v>
      </c>
      <c r="D16" s="274" t="str">
        <f>VLOOKUP(C16,пр.взв.!B7:F22,2,FALSE)</f>
        <v>POSTIKA GRIGORII</v>
      </c>
      <c r="E16" s="321">
        <f>VLOOKUP(C16,пр.взв.!B7:F22,3,FALSE)</f>
        <v>1971</v>
      </c>
      <c r="F16" s="269" t="str">
        <f>VLOOKUP(C16,пр.взв.!B7:F22,4,FALSE)</f>
        <v>MDA</v>
      </c>
      <c r="G16" s="89"/>
      <c r="H16" s="89"/>
      <c r="I16" s="92"/>
      <c r="J16" s="101"/>
      <c r="K16" s="99"/>
      <c r="M16" s="285" t="s">
        <v>64</v>
      </c>
      <c r="N16" s="288">
        <v>6</v>
      </c>
      <c r="O16" s="289" t="str">
        <f>VLOOKUP(N16,пр.взв.!B3:F28,2,FALSE)</f>
        <v>NEVINNYY DMITRIY</v>
      </c>
      <c r="P16" s="290" t="str">
        <f>VLOOKUP(N16,пр.взв.!B3:E28,4,FALSE)</f>
        <v>RUS</v>
      </c>
      <c r="Q16" s="37"/>
    </row>
    <row r="17" spans="1:17" ht="15" customHeight="1" thickBot="1">
      <c r="A17" s="317"/>
      <c r="B17" s="95"/>
      <c r="C17" s="320"/>
      <c r="D17" s="275">
        <f>пр.взв.!C10</f>
        <v>0</v>
      </c>
      <c r="E17" s="322"/>
      <c r="F17" s="270">
        <f>пр.взв.!E10</f>
        <v>0</v>
      </c>
      <c r="G17" s="279">
        <v>2</v>
      </c>
      <c r="H17" s="89"/>
      <c r="I17" s="92"/>
      <c r="J17" s="101"/>
      <c r="K17" s="99"/>
      <c r="M17" s="286"/>
      <c r="N17" s="291"/>
      <c r="O17" s="292" t="e">
        <f>VLOOKUP(N17,пр.взв.!B7:E32,2,FALSE)</f>
        <v>#N/A</v>
      </c>
      <c r="P17" s="293" t="e">
        <f>VLOOKUP(N17,пр.взв.!B7:E32,4,FALSE)</f>
        <v>#N/A</v>
      </c>
      <c r="Q17" s="37"/>
    </row>
    <row r="18" spans="1:17" ht="15" customHeight="1" thickBot="1">
      <c r="A18" s="317"/>
      <c r="B18" s="95"/>
      <c r="C18" s="323">
        <v>6</v>
      </c>
      <c r="D18" s="271" t="str">
        <f>VLOOKUP(C18,пр.взв.!B7:F22,2,FALSE)</f>
        <v>NEVINNYY DMITRIY</v>
      </c>
      <c r="E18" s="277" t="str">
        <f>VLOOKUP(C18,пр.взв.!B7:F22,3,FALSE)</f>
        <v>1992 cms</v>
      </c>
      <c r="F18" s="273" t="str">
        <f>VLOOKUP(C18,пр.взв.!B7:F22,4,FALSE)</f>
        <v>RUS</v>
      </c>
      <c r="G18" s="280"/>
      <c r="H18" s="90"/>
      <c r="I18" s="91"/>
      <c r="J18" s="101"/>
      <c r="K18" s="99"/>
      <c r="M18" s="37"/>
    </row>
    <row r="19" spans="1:17" ht="15" customHeight="1" thickBot="1">
      <c r="A19" s="318"/>
      <c r="B19" s="95"/>
      <c r="C19" s="324"/>
      <c r="D19" s="272">
        <f>пр.взв.!C18</f>
        <v>0</v>
      </c>
      <c r="E19" s="278"/>
      <c r="F19" s="268">
        <f>пр.взв.!E18</f>
        <v>0</v>
      </c>
      <c r="G19" s="89"/>
      <c r="H19" s="92"/>
      <c r="I19" s="281">
        <v>2</v>
      </c>
      <c r="J19" s="102"/>
      <c r="K19" s="99"/>
      <c r="M19" s="37"/>
    </row>
    <row r="20" spans="1:17" ht="15" customHeight="1" thickBot="1">
      <c r="A20" s="316" t="s">
        <v>45</v>
      </c>
      <c r="B20" s="95"/>
      <c r="C20" s="319">
        <v>4</v>
      </c>
      <c r="D20" s="274" t="str">
        <f>VLOOKUP(C20,пр.взв.!B7:F22,2,FALSE)</f>
        <v>ABDULKHAMIDOV ADAM</v>
      </c>
      <c r="E20" s="321" t="str">
        <f>VLOOKUP(C20,пр.взв.!B7:F22,3,FALSE)</f>
        <v>1995 cms</v>
      </c>
      <c r="F20" s="269" t="str">
        <f>VLOOKUP(C20,пр.взв.!B7:F22,4,FALSE)</f>
        <v>RUS</v>
      </c>
      <c r="G20" s="89"/>
      <c r="H20" s="92"/>
      <c r="I20" s="282"/>
      <c r="J20" s="78"/>
      <c r="K20" s="99"/>
      <c r="M20" s="37"/>
    </row>
    <row r="21" spans="1:17" ht="15" customHeight="1">
      <c r="A21" s="317"/>
      <c r="B21" s="95"/>
      <c r="C21" s="320"/>
      <c r="D21" s="275">
        <f>пр.взв.!C14</f>
        <v>0</v>
      </c>
      <c r="E21" s="322"/>
      <c r="F21" s="276">
        <f>пр.взв.!E14</f>
        <v>0</v>
      </c>
      <c r="G21" s="281">
        <v>4</v>
      </c>
      <c r="H21" s="93"/>
      <c r="I21" s="91"/>
      <c r="J21" s="78"/>
      <c r="K21" s="99"/>
      <c r="M21" s="37"/>
    </row>
    <row r="22" spans="1:17" ht="15" customHeight="1" thickBot="1">
      <c r="A22" s="317"/>
      <c r="B22" s="95"/>
      <c r="C22" s="323">
        <v>8</v>
      </c>
      <c r="D22" s="271"/>
      <c r="E22" s="277"/>
      <c r="F22" s="267"/>
      <c r="G22" s="282"/>
      <c r="H22" s="89"/>
      <c r="I22" s="92"/>
      <c r="J22" s="78"/>
      <c r="K22" s="99"/>
      <c r="O22" s="82"/>
      <c r="P22" s="83"/>
      <c r="Q22" s="37"/>
    </row>
    <row r="23" spans="1:17" ht="15" customHeight="1" thickBot="1">
      <c r="A23" s="318"/>
      <c r="B23" s="95"/>
      <c r="C23" s="324"/>
      <c r="D23" s="272"/>
      <c r="E23" s="278"/>
      <c r="F23" s="268"/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6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7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6"/>
      <c r="M28" t="str">
        <f>[1]реквизиты!$G$11</f>
        <v>/RUS/</v>
      </c>
    </row>
    <row r="29" spans="1:17" ht="15">
      <c r="J29" s="80"/>
      <c r="M29" s="98"/>
    </row>
  </sheetData>
  <mergeCells count="73">
    <mergeCell ref="K14:K15"/>
    <mergeCell ref="C8:C9"/>
    <mergeCell ref="D10:D11"/>
    <mergeCell ref="D12:D13"/>
    <mergeCell ref="C18:C19"/>
    <mergeCell ref="D6:D7"/>
    <mergeCell ref="D8:D9"/>
    <mergeCell ref="C10:C11"/>
    <mergeCell ref="C12:C13"/>
    <mergeCell ref="E12:E13"/>
    <mergeCell ref="A6:A9"/>
    <mergeCell ref="A10:A13"/>
    <mergeCell ref="A20:A23"/>
    <mergeCell ref="C20:C21"/>
    <mergeCell ref="E20:E21"/>
    <mergeCell ref="C22:C23"/>
    <mergeCell ref="E22:E23"/>
    <mergeCell ref="D22:D23"/>
    <mergeCell ref="A16:A19"/>
    <mergeCell ref="C16:C17"/>
    <mergeCell ref="E16:E17"/>
    <mergeCell ref="C14:C15"/>
    <mergeCell ref="C6:C7"/>
    <mergeCell ref="E6:E7"/>
    <mergeCell ref="E8:E9"/>
    <mergeCell ref="E1:J1"/>
    <mergeCell ref="K1:P1"/>
    <mergeCell ref="E2:J2"/>
    <mergeCell ref="K2:P2"/>
    <mergeCell ref="M8:M9"/>
    <mergeCell ref="M6:M7"/>
    <mergeCell ref="M4:P4"/>
    <mergeCell ref="F6:F7"/>
    <mergeCell ref="F8:F9"/>
    <mergeCell ref="G7:G8"/>
    <mergeCell ref="I9:I10"/>
    <mergeCell ref="P10:P11"/>
    <mergeCell ref="M10:M11"/>
    <mergeCell ref="F10:F11"/>
    <mergeCell ref="E10:E11"/>
    <mergeCell ref="N12:N13"/>
    <mergeCell ref="O12:O13"/>
    <mergeCell ref="P12:P13"/>
    <mergeCell ref="O6:O7"/>
    <mergeCell ref="P6:P7"/>
    <mergeCell ref="N6:N7"/>
    <mergeCell ref="N8:N9"/>
    <mergeCell ref="O8:O9"/>
    <mergeCell ref="P8:P9"/>
    <mergeCell ref="N10:N11"/>
    <mergeCell ref="O10:O11"/>
    <mergeCell ref="N14:N15"/>
    <mergeCell ref="O14:O15"/>
    <mergeCell ref="P14:P15"/>
    <mergeCell ref="N16:N17"/>
    <mergeCell ref="O16:O17"/>
    <mergeCell ref="P16:P17"/>
    <mergeCell ref="M12:M13"/>
    <mergeCell ref="F22:F23"/>
    <mergeCell ref="F16:F17"/>
    <mergeCell ref="D18:D19"/>
    <mergeCell ref="F18:F19"/>
    <mergeCell ref="D20:D21"/>
    <mergeCell ref="F20:F21"/>
    <mergeCell ref="E18:E19"/>
    <mergeCell ref="G17:G18"/>
    <mergeCell ref="G21:G22"/>
    <mergeCell ref="G11:G12"/>
    <mergeCell ref="I19:I20"/>
    <mergeCell ref="F12:F13"/>
    <mergeCell ref="D16:D17"/>
    <mergeCell ref="M16:M17"/>
    <mergeCell ref="M14:M15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2014-03-25T16:59:32Z</cp:lastPrinted>
  <dcterms:created xsi:type="dcterms:W3CDTF">1996-10-08T23:32:33Z</dcterms:created>
  <dcterms:modified xsi:type="dcterms:W3CDTF">2014-03-25T17:03:48Z</dcterms:modified>
</cp:coreProperties>
</file>