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<sst xmlns="http://schemas.openxmlformats.org/spreadsheetml/2006/main" count="215" uniqueCount="90">
  <si>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</si>
  <si>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</si>
  <si>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</si>
  <si>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</si>
  <si>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</si>
  <si>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</si>
  <si>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</si>
  <si>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</si>
  <si>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</si>
  <si>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</si>
  <si>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</si>
  <si>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</si>
  <si>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</si>
  <si>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</si>
  <si>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</si>
  <si>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</si>
  <si>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</si>
  <si>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</si>
  <si>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</si>
  <si>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</si>
  <si>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</si>
  <si>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</si>
  <si>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</si>
  <si>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</si>
  <si>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</si>
  <si>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</si>
  <si>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</si>
  <si>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</si>
  <si>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</si>
  <si>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</si>
  <si>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</si>
  <si>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</si>
  <si>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</si>
  <si>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</si>
  <si>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</si>
  <si>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</si>
  <si>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</si>
  <si>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</si>
  <si>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</si>
  <si>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</si>
  <si>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</si>
  <si>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</si>
  <si>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</si>
  <si>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</si>
  <si>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</si>
  <si>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</si>
  <si>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</si>
  <si>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</si>
  <si>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</si>
  <si>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</si>
  <si>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</si>
  <si>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</si>
  <si>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МОГИЛИНА Елена Сергеевна</t>
  </si>
  <si>
    <t>29.04.86,кмс</t>
  </si>
  <si>
    <t>М</t>
  </si>
  <si>
    <t>Москва,ГБУ СШОР 64</t>
  </si>
  <si>
    <t>Назаренко ОЕ Фролова ЕВ</t>
  </si>
  <si>
    <t>САВЕЛЬЕВА Елизавета Валерьевна</t>
  </si>
  <si>
    <t>24.04.96,кмс</t>
  </si>
  <si>
    <t>ПФО</t>
  </si>
  <si>
    <t>Оренбургская,Бузулук</t>
  </si>
  <si>
    <t xml:space="preserve">Плотников   </t>
  </si>
  <si>
    <t>ГОЛУБЕВА Светлана Юрьевна</t>
  </si>
  <si>
    <t>17.06.89,кмс</t>
  </si>
  <si>
    <t>Москва,Самбо 70</t>
  </si>
  <si>
    <t>Некрасов АС Ходырев АН</t>
  </si>
  <si>
    <t>ГАСПАРЯН Анжела Седраковна</t>
  </si>
  <si>
    <t>07.04.95,кмс</t>
  </si>
  <si>
    <t>Мкртчян СР Давыдченко АА</t>
  </si>
  <si>
    <t>ХАКИМОВА Елена Сергеевна</t>
  </si>
  <si>
    <t>02.03.88,мс</t>
  </si>
  <si>
    <t>ЕРЕМЕЕВА Надежда Валерьевна</t>
  </si>
  <si>
    <t>23.04.83,мс</t>
  </si>
  <si>
    <t>УФО</t>
  </si>
  <si>
    <t>Свердлоская,Екатеринбург</t>
  </si>
  <si>
    <t>Даутов АР</t>
  </si>
  <si>
    <t>ТРАПЕЗНИКОВА Анастасия Игоревна</t>
  </si>
  <si>
    <t>04.01.94,мс</t>
  </si>
  <si>
    <t>Свердловская,Н.Тагил,ДЮСШ</t>
  </si>
  <si>
    <t>Перминов ИР</t>
  </si>
  <si>
    <t>САКУН Анастасия Михаиловна</t>
  </si>
  <si>
    <t>08.03.94,кмс</t>
  </si>
  <si>
    <t>СП</t>
  </si>
  <si>
    <t xml:space="preserve">С.Петербург  </t>
  </si>
  <si>
    <t>Еремина ЕП Намазов АК</t>
  </si>
  <si>
    <t>в.к. ж св 80  кг</t>
  </si>
  <si>
    <t>Гл.секретарь,судья ВК</t>
  </si>
  <si>
    <t>3\0</t>
  </si>
  <si>
    <t>4\0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</si>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</sst>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29" fillId="24" borderId="29" xfId="42" applyFont="1" applyFill="1" applyBorder="1" applyAlignment="1" applyProtection="1">
      <alignment horizontal="center" vertical="center" wrapText="1"/>
      <protection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52" xfId="42" applyFont="1" applyFill="1" applyBorder="1" applyAlignment="1" applyProtection="1">
      <alignment horizontal="center" vertical="center" wrapText="1"/>
      <protection/>
    </xf>
    <xf numFmtId="0" fontId="4" fillId="0" borderId="44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5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17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4" fillId="25" borderId="53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0" fillId="0" borderId="53" xfId="42" applyNumberFormat="1" applyFont="1" applyBorder="1" applyAlignment="1" applyProtection="1">
      <alignment horizontal="center" vertical="center" wrapText="1"/>
      <protection/>
    </xf>
    <xf numFmtId="0" fontId="4" fillId="0" borderId="53" xfId="42" applyFont="1" applyFill="1" applyBorder="1" applyAlignment="1" applyProtection="1">
      <alignment horizontal="left" vertical="center" wrapText="1"/>
      <protection/>
    </xf>
    <xf numFmtId="0" fontId="29" fillId="0" borderId="54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/>
    </xf>
    <xf numFmtId="0" fontId="29" fillId="0" borderId="16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left" vertical="center" wrapText="1"/>
    </xf>
    <xf numFmtId="0" fontId="32" fillId="0" borderId="5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0" borderId="39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4" fillId="0" borderId="53" xfId="0" applyNumberFormat="1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/>
    </xf>
    <xf numFmtId="0" fontId="33" fillId="0" borderId="39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0" fillId="0" borderId="56" xfId="42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0" fillId="0" borderId="56" xfId="42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>
      <alignment horizontal="left" vertical="center" wrapText="1"/>
    </xf>
    <xf numFmtId="0" fontId="0" fillId="0" borderId="38" xfId="42" applyFont="1" applyBorder="1" applyAlignment="1">
      <alignment horizontal="left" vertical="center" wrapText="1"/>
    </xf>
    <xf numFmtId="0" fontId="42" fillId="0" borderId="57" xfId="0" applyFont="1" applyBorder="1" applyAlignment="1">
      <alignment horizontal="center" vertical="center" wrapText="1"/>
    </xf>
    <xf numFmtId="0" fontId="0" fillId="0" borderId="39" xfId="42" applyFont="1" applyBorder="1" applyAlignment="1">
      <alignment horizontal="left" vertical="center" wrapText="1"/>
    </xf>
    <xf numFmtId="0" fontId="0" fillId="0" borderId="35" xfId="42" applyFont="1" applyBorder="1" applyAlignment="1">
      <alignment horizontal="left" vertical="center" wrapText="1"/>
    </xf>
    <xf numFmtId="0" fontId="0" fillId="0" borderId="34" xfId="42" applyFont="1" applyBorder="1" applyAlignment="1">
      <alignment horizontal="center" vertical="center" wrapText="1"/>
    </xf>
    <xf numFmtId="0" fontId="0" fillId="0" borderId="38" xfId="42" applyFont="1" applyBorder="1" applyAlignment="1">
      <alignment horizontal="center" vertical="center" wrapText="1"/>
    </xf>
    <xf numFmtId="0" fontId="0" fillId="0" borderId="53" xfId="42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53" xfId="42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9" xfId="42" applyFont="1" applyBorder="1" applyAlignment="1">
      <alignment horizontal="center" vertical="center" wrapText="1"/>
    </xf>
    <xf numFmtId="0" fontId="0" fillId="0" borderId="35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42" fillId="0" borderId="38" xfId="0" applyNumberFormat="1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1" fillId="0" borderId="39" xfId="0" applyNumberFormat="1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6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47" xfId="42" applyFont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left" vertical="center" wrapText="1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3" fillId="0" borderId="63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9" fillId="0" borderId="55" xfId="42" applyFont="1" applyBorder="1" applyAlignment="1" applyProtection="1">
      <alignment horizontal="center" vertical="center" wrapText="1"/>
      <protection/>
    </xf>
    <xf numFmtId="0" fontId="29" fillId="24" borderId="30" xfId="42" applyFont="1" applyFill="1" applyBorder="1" applyAlignment="1" applyProtection="1">
      <alignment horizontal="center" vertical="center" wrapText="1"/>
      <protection/>
    </xf>
    <xf numFmtId="0" fontId="29" fillId="24" borderId="31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29" xfId="42" applyFont="1" applyFill="1" applyBorder="1" applyAlignment="1">
      <alignment horizontal="center" vertical="center"/>
    </xf>
    <xf numFmtId="0" fontId="37" fillId="25" borderId="30" xfId="42" applyFont="1" applyFill="1" applyBorder="1" applyAlignment="1">
      <alignment horizontal="center" vertical="center"/>
    </xf>
    <xf numFmtId="0" fontId="37" fillId="25" borderId="31" xfId="42" applyFont="1" applyFill="1" applyBorder="1" applyAlignment="1">
      <alignment horizontal="center" vertical="center"/>
    </xf>
    <xf numFmtId="0" fontId="38" fillId="17" borderId="63" xfId="0" applyFont="1" applyFill="1" applyBorder="1" applyAlignment="1">
      <alignment horizontal="center" vertical="center"/>
    </xf>
    <xf numFmtId="0" fontId="38" fillId="17" borderId="68" xfId="0" applyFont="1" applyFill="1" applyBorder="1" applyAlignment="1">
      <alignment horizontal="center" vertical="center"/>
    </xf>
    <xf numFmtId="0" fontId="38" fillId="17" borderId="54" xfId="0" applyFont="1" applyFill="1" applyBorder="1" applyAlignment="1">
      <alignment horizontal="center" vertical="center"/>
    </xf>
    <xf numFmtId="0" fontId="39" fillId="0" borderId="4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8" fillId="25" borderId="63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5" borderId="54" xfId="0" applyFont="1" applyFill="1" applyBorder="1" applyAlignment="1">
      <alignment horizontal="center" vertical="center"/>
    </xf>
    <xf numFmtId="0" fontId="38" fillId="26" borderId="63" xfId="0" applyFont="1" applyFill="1" applyBorder="1" applyAlignment="1">
      <alignment horizontal="center" vertical="center"/>
    </xf>
    <xf numFmtId="0" fontId="38" fillId="26" borderId="68" xfId="0" applyFont="1" applyFill="1" applyBorder="1" applyAlignment="1">
      <alignment horizontal="center" vertical="center"/>
    </xf>
    <xf numFmtId="0" fontId="38" fillId="26" borderId="54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70" xfId="42" applyFont="1" applyBorder="1" applyAlignment="1" applyProtection="1">
      <alignment horizontal="center" vertical="center" wrapText="1"/>
      <protection/>
    </xf>
    <xf numFmtId="0" fontId="4" fillId="0" borderId="71" xfId="42" applyFont="1" applyBorder="1" applyAlignment="1" applyProtection="1">
      <alignment horizontal="center" vertical="center" wrapText="1"/>
      <protection/>
    </xf>
    <xf numFmtId="0" fontId="4" fillId="0" borderId="72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1" fillId="0" borderId="31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34" fillId="0" borderId="75" xfId="0" applyNumberFormat="1" applyFont="1" applyBorder="1" applyAlignment="1">
      <alignment horizontal="center" vertical="center" wrapText="1"/>
    </xf>
    <xf numFmtId="0" fontId="34" fillId="0" borderId="76" xfId="0" applyNumberFormat="1" applyFont="1" applyBorder="1" applyAlignment="1">
      <alignment horizontal="center" vertical="center" wrapText="1"/>
    </xf>
    <xf numFmtId="0" fontId="34" fillId="0" borderId="77" xfId="0" applyNumberFormat="1" applyFont="1" applyBorder="1" applyAlignment="1">
      <alignment horizontal="center" vertical="center" wrapText="1"/>
    </xf>
    <xf numFmtId="0" fontId="34" fillId="0" borderId="7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11" fillId="0" borderId="88" xfId="42" applyFont="1" applyBorder="1" applyAlignment="1" applyProtection="1">
      <alignment horizontal="center" vertical="center" wrapText="1"/>
      <protection/>
    </xf>
    <xf numFmtId="0" fontId="11" fillId="0" borderId="89" xfId="42" applyFont="1" applyBorder="1" applyAlignment="1" applyProtection="1">
      <alignment horizontal="center" vertical="center" wrapText="1"/>
      <protection/>
    </xf>
    <xf numFmtId="0" fontId="11" fillId="0" borderId="90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46" fillId="0" borderId="27" xfId="0" applyNumberFormat="1" applyFont="1" applyBorder="1" applyAlignment="1">
      <alignment horizontal="center" vertical="center" wrapText="1"/>
    </xf>
    <xf numFmtId="0" fontId="46" fillId="0" borderId="38" xfId="0" applyNumberFormat="1" applyFont="1" applyBorder="1" applyAlignment="1">
      <alignment horizontal="center" vertical="center" wrapText="1"/>
    </xf>
    <xf numFmtId="0" fontId="46" fillId="0" borderId="39" xfId="0" applyNumberFormat="1" applyFont="1" applyBorder="1" applyAlignment="1">
      <alignment horizontal="center" vertical="center" wrapText="1"/>
    </xf>
    <xf numFmtId="0" fontId="46" fillId="0" borderId="3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7">
          <cell r="G7" t="str">
            <v>Бабоян Р.М.</v>
          </cell>
        </row>
        <row r="8"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tabSelected="1" zoomScalePageLayoutView="0" workbookViewId="0" topLeftCell="A12">
      <selection activeCell="A1" sqref="A1:H36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02" t="s">
        <v>28</v>
      </c>
      <c r="B1" s="102"/>
      <c r="C1" s="102"/>
      <c r="D1" s="102"/>
      <c r="E1" s="102"/>
      <c r="F1" s="102"/>
      <c r="G1" s="102"/>
      <c r="H1" s="102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03" t="s">
        <v>25</v>
      </c>
      <c r="B2" s="104"/>
      <c r="C2" s="104"/>
      <c r="D2" s="104"/>
      <c r="E2" s="104"/>
      <c r="F2" s="104"/>
      <c r="G2" s="104"/>
      <c r="H2" s="104"/>
    </row>
    <row r="3" spans="1:8" ht="31.5" customHeight="1" thickBot="1">
      <c r="A3" s="107" t="str">
        <f>'пр.хода'!C3</f>
        <v>КУБОК России по самбо (мужчины,мужчины боевое,женщины)</v>
      </c>
      <c r="B3" s="108"/>
      <c r="C3" s="108"/>
      <c r="D3" s="108"/>
      <c r="E3" s="108"/>
      <c r="F3" s="108"/>
      <c r="G3" s="108"/>
      <c r="H3" s="109"/>
    </row>
    <row r="4" spans="1:8" ht="21.75" customHeight="1">
      <c r="A4" s="120" t="str">
        <f>'пр.хода'!C4</f>
        <v>1-5 октября 2015 г     г.Кстово</v>
      </c>
      <c r="B4" s="120"/>
      <c r="C4" s="120"/>
      <c r="D4" s="120"/>
      <c r="E4" s="120"/>
      <c r="F4" s="120"/>
      <c r="G4" s="120"/>
      <c r="H4" s="120"/>
    </row>
    <row r="5" spans="4:6" ht="20.25" customHeight="1" thickBot="1">
      <c r="D5" s="121" t="str">
        <f>HYPERLINK('пр.взв.'!D4)</f>
        <v>в.к. ж св 80  кг</v>
      </c>
      <c r="E5" s="121"/>
      <c r="F5" s="121"/>
    </row>
    <row r="6" spans="1:8" ht="12.75" customHeight="1">
      <c r="A6" s="122" t="s">
        <v>11</v>
      </c>
      <c r="B6" s="124" t="s">
        <v>5</v>
      </c>
      <c r="C6" s="126" t="s">
        <v>6</v>
      </c>
      <c r="D6" s="128" t="s">
        <v>7</v>
      </c>
      <c r="E6" s="130" t="s">
        <v>8</v>
      </c>
      <c r="F6" s="128"/>
      <c r="G6" s="114" t="s">
        <v>10</v>
      </c>
      <c r="H6" s="111" t="s">
        <v>9</v>
      </c>
    </row>
    <row r="7" spans="1:8" ht="13.5" thickBot="1">
      <c r="A7" s="123"/>
      <c r="B7" s="125"/>
      <c r="C7" s="127"/>
      <c r="D7" s="129"/>
      <c r="E7" s="131"/>
      <c r="F7" s="129"/>
      <c r="G7" s="115"/>
      <c r="H7" s="112"/>
    </row>
    <row r="8" spans="1:8" ht="12.75" customHeight="1">
      <c r="A8" s="138">
        <v>1</v>
      </c>
      <c r="B8" s="139">
        <v>4</v>
      </c>
      <c r="C8" s="140" t="str">
        <f>VLOOKUP(B8,'пр.взв.'!B7:H22,2,FALSE)</f>
        <v>ГАСПАРЯН Анжела Седраковна</v>
      </c>
      <c r="D8" s="141" t="str">
        <f>VLOOKUP(B8,'пр.взв.'!B7:H22,3,FALSE)</f>
        <v>07.04.95,кмс</v>
      </c>
      <c r="E8" s="148" t="str">
        <f>VLOOKUP(B8,'пр.взв.'!B7:H22,4,FALSE)</f>
        <v>М</v>
      </c>
      <c r="F8" s="116" t="str">
        <f>VLOOKUP(B8,'пр.взв.'!B7:H22,5,FALSE)</f>
        <v>Москва,Самбо 70</v>
      </c>
      <c r="G8" s="346">
        <f>VLOOKUP(B8,'пр.взв.'!B7:H22,6,FALSE)</f>
        <v>0</v>
      </c>
      <c r="H8" s="113" t="str">
        <f>VLOOKUP(B8,'пр.взв.'!B7:H22,7,FALSE)</f>
        <v>Мкртчян СР Давыдченко АА</v>
      </c>
    </row>
    <row r="9" spans="1:8" ht="12.75">
      <c r="A9" s="132"/>
      <c r="B9" s="133"/>
      <c r="C9" s="135"/>
      <c r="D9" s="137"/>
      <c r="E9" s="149"/>
      <c r="F9" s="117"/>
      <c r="G9" s="347"/>
      <c r="H9" s="110"/>
    </row>
    <row r="10" spans="1:8" ht="12.75" customHeight="1">
      <c r="A10" s="132">
        <v>2</v>
      </c>
      <c r="B10" s="133">
        <v>5</v>
      </c>
      <c r="C10" s="134" t="str">
        <f>VLOOKUP(B10,'пр.взв.'!B7:H22,2,FALSE)</f>
        <v>ХАКИМОВА Елена Сергеевна</v>
      </c>
      <c r="D10" s="136" t="str">
        <f>VLOOKUP(B10,'пр.взв.'!B7:H22,3,FALSE)</f>
        <v>02.03.88,мс</v>
      </c>
      <c r="E10" s="150" t="str">
        <f>VLOOKUP(B10,'пр.взв.'!B1:H24,4,FALSE)</f>
        <v>ПФО</v>
      </c>
      <c r="F10" s="117" t="str">
        <f>VLOOKUP(B10,'пр.взв.'!B7:H22,5,FALSE)</f>
        <v>Оренбургская,Бузулук</v>
      </c>
      <c r="G10" s="348">
        <f>VLOOKUP(B10,'пр.взв.'!B7:H22,6,FALSE)</f>
        <v>0</v>
      </c>
      <c r="H10" s="105" t="str">
        <f>VLOOKUP(B10,'пр.взв.'!B7:H22,7,FALSE)</f>
        <v>Плотников   </v>
      </c>
    </row>
    <row r="11" spans="1:8" ht="12.75">
      <c r="A11" s="132"/>
      <c r="B11" s="133"/>
      <c r="C11" s="135"/>
      <c r="D11" s="137"/>
      <c r="E11" s="149"/>
      <c r="F11" s="117"/>
      <c r="G11" s="347"/>
      <c r="H11" s="110"/>
    </row>
    <row r="12" spans="1:8" ht="12.75" customHeight="1">
      <c r="A12" s="132">
        <v>3</v>
      </c>
      <c r="B12" s="133">
        <v>1</v>
      </c>
      <c r="C12" s="134" t="str">
        <f>VLOOKUP(B12,'пр.взв.'!B7:H22,2,FALSE)</f>
        <v>МОГИЛИНА Елена Сергеевна</v>
      </c>
      <c r="D12" s="136" t="str">
        <f>VLOOKUP(B12,'пр.взв.'!B7:H22,3,FALSE)</f>
        <v>29.04.86,кмс</v>
      </c>
      <c r="E12" s="150" t="str">
        <f>VLOOKUP(B12,'пр.взв.'!B3:H26,4,FALSE)</f>
        <v>М</v>
      </c>
      <c r="F12" s="117" t="str">
        <f>VLOOKUP(B12,'пр.взв.'!B7:H22,5,FALSE)</f>
        <v>Москва,ГБУ СШОР 64</v>
      </c>
      <c r="G12" s="348">
        <f>VLOOKUP(B12,'пр.взв.'!B7:H22,6,FALSE)</f>
        <v>0</v>
      </c>
      <c r="H12" s="105" t="str">
        <f>VLOOKUP(B12,'пр.взв.'!B7:H22,7,FALSE)</f>
        <v>Назаренко ОЕ Фролова ЕВ</v>
      </c>
    </row>
    <row r="13" spans="1:8" ht="12.75">
      <c r="A13" s="132"/>
      <c r="B13" s="133"/>
      <c r="C13" s="135"/>
      <c r="D13" s="137"/>
      <c r="E13" s="149"/>
      <c r="F13" s="117"/>
      <c r="G13" s="347"/>
      <c r="H13" s="110"/>
    </row>
    <row r="14" spans="1:8" ht="12.75" customHeight="1">
      <c r="A14" s="132">
        <v>3</v>
      </c>
      <c r="B14" s="133">
        <v>7</v>
      </c>
      <c r="C14" s="134" t="str">
        <f>VLOOKUP(B14,'пр.взв.'!B7:H22,2,FALSE)</f>
        <v>ТРАПЕЗНИКОВА Анастасия Игоревна</v>
      </c>
      <c r="D14" s="136" t="str">
        <f>VLOOKUP(B14,'пр.взв.'!B7:H22,3,FALSE)</f>
        <v>04.01.94,мс</v>
      </c>
      <c r="E14" s="150" t="str">
        <f>VLOOKUP(B14,'пр.взв.'!B1:H28,4,FALSE)</f>
        <v>УФО</v>
      </c>
      <c r="F14" s="117" t="str">
        <f>VLOOKUP(B14,'пр.взв.'!B1:H24,5,FALSE)</f>
        <v>Свердловская,Н.Тагил,ДЮСШ</v>
      </c>
      <c r="G14" s="348">
        <f>VLOOKUP(B14,'пр.взв.'!B7:H22,6,FALSE)</f>
        <v>0</v>
      </c>
      <c r="H14" s="105" t="str">
        <f>VLOOKUP(B14,'пр.взв.'!B7:H22,7,FALSE)</f>
        <v>Перминов ИР</v>
      </c>
    </row>
    <row r="15" spans="1:8" ht="12.75">
      <c r="A15" s="132"/>
      <c r="B15" s="133"/>
      <c r="C15" s="135"/>
      <c r="D15" s="137"/>
      <c r="E15" s="149"/>
      <c r="F15" s="117"/>
      <c r="G15" s="347"/>
      <c r="H15" s="110"/>
    </row>
    <row r="16" spans="1:8" ht="12.75" customHeight="1">
      <c r="A16" s="143" t="s">
        <v>89</v>
      </c>
      <c r="B16" s="133">
        <v>6</v>
      </c>
      <c r="C16" s="134" t="str">
        <f>VLOOKUP(B16,'пр.взв.'!B7:H30,2,FALSE)</f>
        <v>ЕРЕМЕЕВА Надежда Валерьевна</v>
      </c>
      <c r="D16" s="136" t="str">
        <f>VLOOKUP(B16,'пр.взв.'!B7:H22,3,FALSE)</f>
        <v>23.04.83,мс</v>
      </c>
      <c r="E16" s="150" t="str">
        <f>VLOOKUP(B16,'пр.взв.'!B1:H30,4,FALSE)</f>
        <v>УФО</v>
      </c>
      <c r="F16" s="117" t="str">
        <f>VLOOKUP(B16,'пр.взв.'!B3:H26,5,FALSE)</f>
        <v>Свердлоская,Екатеринбург</v>
      </c>
      <c r="G16" s="348">
        <f>VLOOKUP(B16,'пр.взв.'!B7:H22,6,FALSE)</f>
        <v>0</v>
      </c>
      <c r="H16" s="105" t="str">
        <f>VLOOKUP(B16,'пр.взв.'!B7:H22,7,FALSE)</f>
        <v>Даутов АР</v>
      </c>
    </row>
    <row r="17" spans="1:8" ht="12.75">
      <c r="A17" s="143"/>
      <c r="B17" s="133"/>
      <c r="C17" s="135"/>
      <c r="D17" s="137"/>
      <c r="E17" s="149"/>
      <c r="F17" s="117"/>
      <c r="G17" s="347"/>
      <c r="H17" s="110"/>
    </row>
    <row r="18" spans="1:8" ht="12.75" customHeight="1">
      <c r="A18" s="143" t="s">
        <v>89</v>
      </c>
      <c r="B18" s="133">
        <v>2</v>
      </c>
      <c r="C18" s="134" t="str">
        <f>VLOOKUP(B18,'пр.взв.'!B7:H22,2,FALSE)</f>
        <v>САВЕЛЬЕВА Елизавета Валерьевна</v>
      </c>
      <c r="D18" s="136" t="str">
        <f>VLOOKUP(B18,'пр.взв.'!B7:H22,3,FALSE)</f>
        <v>24.04.96,кмс</v>
      </c>
      <c r="E18" s="150" t="str">
        <f>VLOOKUP(B18,'пр.взв.'!B1:H32,4,FALSE)</f>
        <v>ПФО</v>
      </c>
      <c r="F18" s="117" t="str">
        <f>VLOOKUP(B18,'пр.взв.'!B7:H22,5,FALSE)</f>
        <v>Оренбургская,Бузулук</v>
      </c>
      <c r="G18" s="348">
        <f>VLOOKUP(B18,'пр.взв.'!B7:H22,6,FALSE)</f>
        <v>0</v>
      </c>
      <c r="H18" s="105" t="str">
        <f>VLOOKUP(B18,'пр.взв.'!B7:H22,7,FALSE)</f>
        <v>Плотников   </v>
      </c>
    </row>
    <row r="19" spans="1:8" ht="12.75">
      <c r="A19" s="143"/>
      <c r="B19" s="133"/>
      <c r="C19" s="135"/>
      <c r="D19" s="137"/>
      <c r="E19" s="149"/>
      <c r="F19" s="117"/>
      <c r="G19" s="347"/>
      <c r="H19" s="110"/>
    </row>
    <row r="20" spans="1:8" ht="12.75" customHeight="1">
      <c r="A20" s="143" t="s">
        <v>50</v>
      </c>
      <c r="B20" s="133">
        <v>3</v>
      </c>
      <c r="C20" s="134" t="str">
        <f>VLOOKUP(B20,'пр.взв.'!B7:H22,2,FALSE)</f>
        <v>ГОЛУБЕВА Светлана Юрьевна</v>
      </c>
      <c r="D20" s="136" t="str">
        <f>VLOOKUP(B20,'пр.взв.'!B7:H22,3,FALSE)</f>
        <v>17.06.89,кмс</v>
      </c>
      <c r="E20" s="150" t="str">
        <f>VLOOKUP(B20,'пр.взв.'!B1:H34,4,FALSE)</f>
        <v>М</v>
      </c>
      <c r="F20" s="117" t="str">
        <f>VLOOKUP(B20,'пр.взв.'!B7:H22,5,FALSE)</f>
        <v>Москва,Самбо 70</v>
      </c>
      <c r="G20" s="348">
        <f>VLOOKUP(B20,'пр.взв.'!B7:H22,6,FALSE)</f>
        <v>0</v>
      </c>
      <c r="H20" s="105" t="str">
        <f>VLOOKUP(B20,'пр.взв.'!B7:H22,7,FALSE)</f>
        <v>Некрасов АС Ходырев АН</v>
      </c>
    </row>
    <row r="21" spans="1:8" ht="12.75">
      <c r="A21" s="143"/>
      <c r="B21" s="133"/>
      <c r="C21" s="135"/>
      <c r="D21" s="137"/>
      <c r="E21" s="149"/>
      <c r="F21" s="117"/>
      <c r="G21" s="347"/>
      <c r="H21" s="110"/>
    </row>
    <row r="22" spans="1:8" ht="12.75" customHeight="1">
      <c r="A22" s="143" t="s">
        <v>50</v>
      </c>
      <c r="B22" s="133">
        <v>8</v>
      </c>
      <c r="C22" s="134" t="str">
        <f>VLOOKUP(B22,'пр.взв.'!B7:H22,2,FALSE)</f>
        <v>САКУН Анастасия Михаиловна</v>
      </c>
      <c r="D22" s="136" t="str">
        <f>VLOOKUP(B22,'пр.взв.'!B7:H22,3,FALSE)</f>
        <v>08.03.94,кмс</v>
      </c>
      <c r="E22" s="150" t="str">
        <f>VLOOKUP(B22,'пр.взв.'!B2:H36,4,FALSE)</f>
        <v>СП</v>
      </c>
      <c r="F22" s="117" t="str">
        <f>VLOOKUP(B22,'пр.взв.'!B7:H22,5,FALSE)</f>
        <v>С.Петербург  </v>
      </c>
      <c r="G22" s="348">
        <f>VLOOKUP(B22,'пр.взв.'!B7:H22,6,FALSE)</f>
        <v>0</v>
      </c>
      <c r="H22" s="105" t="str">
        <f>VLOOKUP(B22,'пр.взв.'!B7:H22,7,FALSE)</f>
        <v>Еремина ЕП Намазов АК</v>
      </c>
    </row>
    <row r="23" spans="1:8" ht="13.5" thickBot="1">
      <c r="A23" s="144"/>
      <c r="B23" s="145"/>
      <c r="C23" s="146"/>
      <c r="D23" s="147"/>
      <c r="E23" s="151"/>
      <c r="F23" s="142"/>
      <c r="G23" s="349"/>
      <c r="H23" s="106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8"/>
      <c r="B30" s="58"/>
      <c r="C30" s="58"/>
      <c r="D30" s="6"/>
      <c r="E30" s="6"/>
      <c r="F30" s="6"/>
      <c r="G30" s="6"/>
      <c r="H30" s="6"/>
    </row>
    <row r="31" spans="1:11" ht="15">
      <c r="A31" s="56" t="str">
        <f>HYPERLINK('[1]реквизиты'!$A$6)</f>
        <v>Гл. судья, судья МК</v>
      </c>
      <c r="B31" s="58"/>
      <c r="C31" s="59"/>
      <c r="D31" s="55"/>
      <c r="E31" s="55"/>
      <c r="F31" s="55"/>
      <c r="G31" s="57" t="str">
        <f>'[2]реквизиты'!$G$7</f>
        <v>Бабоян Р.М.</v>
      </c>
      <c r="I31" s="6"/>
      <c r="J31" s="3"/>
      <c r="K31" s="3"/>
    </row>
    <row r="32" spans="1:12" ht="15">
      <c r="A32" s="58"/>
      <c r="B32" s="58"/>
      <c r="C32" s="59"/>
      <c r="D32" s="6"/>
      <c r="E32" s="6"/>
      <c r="F32" s="6"/>
      <c r="G32" s="5" t="str">
        <f>'[2]реквизиты'!$G$8</f>
        <v>/Армавир/</v>
      </c>
      <c r="I32" s="6"/>
      <c r="J32" s="3"/>
      <c r="K32" s="3"/>
      <c r="L32" s="3"/>
    </row>
    <row r="33" spans="1:12" ht="15">
      <c r="A33" s="58"/>
      <c r="B33" s="58"/>
      <c r="C33" s="59"/>
      <c r="D33" s="6"/>
      <c r="E33" s="6"/>
      <c r="F33" s="6"/>
      <c r="G33" s="6"/>
      <c r="I33" s="6"/>
      <c r="J33" s="3"/>
      <c r="K33" s="3"/>
      <c r="L33" s="3"/>
    </row>
    <row r="34" spans="1:11" ht="15">
      <c r="A34" s="56" t="s">
        <v>86</v>
      </c>
      <c r="B34" s="58"/>
      <c r="C34" s="59"/>
      <c r="D34" s="55"/>
      <c r="E34" s="55"/>
      <c r="F34" s="55"/>
      <c r="G34" s="57" t="str">
        <f>'[2]реквизиты'!$G$9</f>
        <v>Тимошин А.С.</v>
      </c>
      <c r="I34" s="6"/>
      <c r="J34" s="14"/>
      <c r="K34" s="14"/>
    </row>
    <row r="35" spans="1:8" ht="15">
      <c r="A35" s="58"/>
      <c r="B35" s="58"/>
      <c r="C35" s="58"/>
      <c r="D35" s="6"/>
      <c r="E35" s="6"/>
      <c r="F35" s="6"/>
      <c r="G35" s="5" t="str">
        <f>'[2]реквизиты'!$G$10</f>
        <v>/Рыбинск/</v>
      </c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</sheetData>
  <sheetProtection/>
  <mergeCells count="76">
    <mergeCell ref="E16:E17"/>
    <mergeCell ref="E18:E19"/>
    <mergeCell ref="E20:E21"/>
    <mergeCell ref="E22:E23"/>
    <mergeCell ref="E8:E9"/>
    <mergeCell ref="E10:E11"/>
    <mergeCell ref="E12:E13"/>
    <mergeCell ref="E14:E15"/>
    <mergeCell ref="C22:C23"/>
    <mergeCell ref="D22:D23"/>
    <mergeCell ref="C20:C21"/>
    <mergeCell ref="D20:D21"/>
    <mergeCell ref="A20:A21"/>
    <mergeCell ref="B20:B21"/>
    <mergeCell ref="A22:A23"/>
    <mergeCell ref="B22:B23"/>
    <mergeCell ref="F20:F21"/>
    <mergeCell ref="G20:G21"/>
    <mergeCell ref="F22:F23"/>
    <mergeCell ref="G22:G23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F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6">
      <selection activeCell="A29" sqref="A29:I4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5" t="str">
        <f>'пр.хода'!C3</f>
        <v>КУБОК России по самбо (мужчины,мужчины боевое,женщины)</v>
      </c>
      <c r="B1" s="176"/>
      <c r="C1" s="176"/>
      <c r="D1" s="176"/>
      <c r="E1" s="176"/>
      <c r="F1" s="176"/>
      <c r="G1" s="176"/>
      <c r="H1" s="176"/>
      <c r="I1" s="176"/>
    </row>
    <row r="2" spans="4:6" ht="27.75" customHeight="1">
      <c r="D2" s="50" t="s">
        <v>20</v>
      </c>
      <c r="E2" s="50"/>
      <c r="F2" s="63" t="str">
        <f>HYPERLINK('пр.взв.'!D4)</f>
        <v>в.к. ж св 80 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62" t="s">
        <v>13</v>
      </c>
      <c r="B5" s="162" t="s">
        <v>5</v>
      </c>
      <c r="C5" s="164" t="s">
        <v>6</v>
      </c>
      <c r="D5" s="162" t="s">
        <v>14</v>
      </c>
      <c r="E5" s="153" t="s">
        <v>15</v>
      </c>
      <c r="F5" s="154"/>
      <c r="G5" s="162" t="s">
        <v>16</v>
      </c>
      <c r="H5" s="162" t="s">
        <v>17</v>
      </c>
      <c r="I5" s="162" t="s">
        <v>18</v>
      </c>
    </row>
    <row r="6" spans="1:9" ht="12.75">
      <c r="A6" s="163"/>
      <c r="B6" s="163"/>
      <c r="C6" s="163"/>
      <c r="D6" s="163"/>
      <c r="E6" s="157"/>
      <c r="F6" s="158"/>
      <c r="G6" s="163"/>
      <c r="H6" s="163"/>
      <c r="I6" s="163"/>
    </row>
    <row r="7" spans="1:9" ht="12.75">
      <c r="A7" s="167"/>
      <c r="B7" s="168">
        <f>'пр.хода'!C22</f>
        <v>1</v>
      </c>
      <c r="C7" s="169" t="str">
        <f>VLOOKUP(B7,'пр.взв.'!B7:D22,2,FALSE)</f>
        <v>МОГИЛИНА Елена Сергеевна</v>
      </c>
      <c r="D7" s="169" t="str">
        <f>VLOOKUP(B7,'пр.взв.'!B7:F22,3,FALSE)</f>
        <v>29.04.86,кмс</v>
      </c>
      <c r="E7" s="150" t="str">
        <f>VLOOKUP(B7,'пр.взв.'!B7:F22,4,FALSE)</f>
        <v>М</v>
      </c>
      <c r="F7" s="159" t="str">
        <f>VLOOKUP(B7,'пр.взв.'!B7:G22,5,FALSE)</f>
        <v>Москва,ГБУ СШОР 64</v>
      </c>
      <c r="G7" s="165"/>
      <c r="H7" s="166"/>
      <c r="I7" s="162"/>
    </row>
    <row r="8" spans="1:9" ht="12.75">
      <c r="A8" s="167"/>
      <c r="B8" s="162"/>
      <c r="C8" s="170"/>
      <c r="D8" s="170"/>
      <c r="E8" s="149"/>
      <c r="F8" s="160"/>
      <c r="G8" s="165"/>
      <c r="H8" s="166"/>
      <c r="I8" s="162"/>
    </row>
    <row r="9" spans="1:9" ht="12.75">
      <c r="A9" s="171"/>
      <c r="B9" s="168">
        <f>'пр.хода'!B27</f>
        <v>6</v>
      </c>
      <c r="C9" s="169" t="str">
        <f>VLOOKUP(B9,'пр.взв.'!B7:D24,2,FALSE)</f>
        <v>ЕРЕМЕЕВА Надежда Валерьевна</v>
      </c>
      <c r="D9" s="169" t="str">
        <f>VLOOKUP(B9,'пр.взв.'!B7:F24,3,FALSE)</f>
        <v>23.04.83,мс</v>
      </c>
      <c r="E9" s="150" t="str">
        <f>VLOOKUP(B9,'пр.взв.'!B9:F24,4,FALSE)</f>
        <v>УФО</v>
      </c>
      <c r="F9" s="159" t="str">
        <f>VLOOKUP(B9,'пр.взв.'!B7:G24,5,FALSE)</f>
        <v>Свердлоская,Екатеринбург</v>
      </c>
      <c r="G9" s="165"/>
      <c r="H9" s="162"/>
      <c r="I9" s="162"/>
    </row>
    <row r="10" spans="1:9" ht="12.75">
      <c r="A10" s="171"/>
      <c r="B10" s="162"/>
      <c r="C10" s="170"/>
      <c r="D10" s="170"/>
      <c r="E10" s="152"/>
      <c r="F10" s="161"/>
      <c r="G10" s="165"/>
      <c r="H10" s="162"/>
      <c r="I10" s="162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3" t="str">
        <f>HYPERLINK('пр.взв.'!D4)</f>
        <v>в.к. ж св 80  кг</v>
      </c>
    </row>
    <row r="17" spans="1:9" ht="12.75">
      <c r="A17" s="162" t="s">
        <v>13</v>
      </c>
      <c r="B17" s="162" t="s">
        <v>5</v>
      </c>
      <c r="C17" s="164" t="s">
        <v>6</v>
      </c>
      <c r="D17" s="162" t="s">
        <v>14</v>
      </c>
      <c r="E17" s="153" t="s">
        <v>15</v>
      </c>
      <c r="F17" s="154"/>
      <c r="G17" s="162" t="s">
        <v>16</v>
      </c>
      <c r="H17" s="162" t="s">
        <v>17</v>
      </c>
      <c r="I17" s="162" t="s">
        <v>18</v>
      </c>
    </row>
    <row r="18" spans="1:9" ht="12.75">
      <c r="A18" s="163"/>
      <c r="B18" s="163"/>
      <c r="C18" s="163"/>
      <c r="D18" s="163"/>
      <c r="E18" s="157"/>
      <c r="F18" s="158"/>
      <c r="G18" s="163"/>
      <c r="H18" s="163"/>
      <c r="I18" s="163"/>
    </row>
    <row r="19" spans="1:9" ht="12.75" customHeight="1">
      <c r="A19" s="167"/>
      <c r="B19" s="173">
        <f>'пр.хода'!R22</f>
        <v>2</v>
      </c>
      <c r="C19" s="174" t="str">
        <f>VLOOKUP(B19,'пр.взв.'!B7:F22,2,FALSE)</f>
        <v>САВЕЛЬЕВА Елизавета Валерьевна</v>
      </c>
      <c r="D19" s="174" t="str">
        <f>VLOOKUP(B19,'пр.взв.'!B7:G22,3,FALSE)</f>
        <v>24.04.96,кмс</v>
      </c>
      <c r="E19" s="150" t="str">
        <f>VLOOKUP(B19,'пр.взв.'!B1:F34,4,FALSE)</f>
        <v>ПФО</v>
      </c>
      <c r="F19" s="159" t="str">
        <f>VLOOKUP(B19,'пр.взв.'!B7:H22,5,FALSE)</f>
        <v>Оренбургская,Бузулук</v>
      </c>
      <c r="G19" s="172"/>
      <c r="H19" s="166"/>
      <c r="I19" s="162"/>
    </row>
    <row r="20" spans="1:9" ht="12.75">
      <c r="A20" s="167"/>
      <c r="B20" s="162"/>
      <c r="C20" s="174"/>
      <c r="D20" s="174"/>
      <c r="E20" s="149"/>
      <c r="F20" s="160"/>
      <c r="G20" s="172"/>
      <c r="H20" s="166"/>
      <c r="I20" s="162"/>
    </row>
    <row r="21" spans="1:9" ht="12.75" customHeight="1">
      <c r="A21" s="171"/>
      <c r="B21" s="168">
        <f>'пр.хода'!S27</f>
        <v>7</v>
      </c>
      <c r="C21" s="174" t="str">
        <f>VLOOKUP(B21,'пр.взв.'!B7:F24,2,FALSE)</f>
        <v>ТРАПЕЗНИКОВА Анастасия Игоревна</v>
      </c>
      <c r="D21" s="174" t="str">
        <f>VLOOKUP(B21,'пр.взв.'!B7:G24,3,FALSE)</f>
        <v>04.01.94,мс</v>
      </c>
      <c r="E21" s="150" t="str">
        <f>VLOOKUP(B21,'пр.взв.'!B2:F36,4,FALSE)</f>
        <v>УФО</v>
      </c>
      <c r="F21" s="159" t="str">
        <f>VLOOKUP(B21,'пр.взв.'!B7:H24,5,FALSE)</f>
        <v>Свердловская,Н.Тагил,ДЮСШ</v>
      </c>
      <c r="G21" s="172"/>
      <c r="H21" s="162"/>
      <c r="I21" s="162"/>
    </row>
    <row r="22" spans="1:9" ht="12.75">
      <c r="A22" s="171"/>
      <c r="B22" s="162"/>
      <c r="C22" s="174"/>
      <c r="D22" s="174"/>
      <c r="E22" s="152"/>
      <c r="F22" s="161"/>
      <c r="G22" s="172"/>
      <c r="H22" s="162"/>
      <c r="I22" s="162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ж св 80  кг</v>
      </c>
    </row>
    <row r="30" spans="1:9" ht="12.75">
      <c r="A30" s="162" t="s">
        <v>13</v>
      </c>
      <c r="B30" s="162" t="s">
        <v>5</v>
      </c>
      <c r="C30" s="164" t="s">
        <v>6</v>
      </c>
      <c r="D30" s="162" t="s">
        <v>14</v>
      </c>
      <c r="E30" s="153" t="s">
        <v>15</v>
      </c>
      <c r="F30" s="154"/>
      <c r="G30" s="162" t="s">
        <v>16</v>
      </c>
      <c r="H30" s="162" t="s">
        <v>17</v>
      </c>
      <c r="I30" s="162" t="s">
        <v>18</v>
      </c>
    </row>
    <row r="31" spans="1:9" ht="12.75">
      <c r="A31" s="163"/>
      <c r="B31" s="163"/>
      <c r="C31" s="163"/>
      <c r="D31" s="163"/>
      <c r="E31" s="155"/>
      <c r="F31" s="156"/>
      <c r="G31" s="163"/>
      <c r="H31" s="163"/>
      <c r="I31" s="163"/>
    </row>
    <row r="32" spans="1:9" ht="12.75" customHeight="1">
      <c r="A32" s="167"/>
      <c r="B32" s="173">
        <f>'пр.хода'!G11</f>
        <v>5</v>
      </c>
      <c r="C32" s="174" t="str">
        <f>VLOOKUP(B32,'пр.взв.'!B7:F35,2,FALSE)</f>
        <v>ХАКИМОВА Елена Сергеевна</v>
      </c>
      <c r="D32" s="174" t="str">
        <f>VLOOKUP(B32,'пр.взв.'!B7:G35,3,FALSE)</f>
        <v>02.03.88,мс</v>
      </c>
      <c r="E32" s="150" t="str">
        <f>VLOOKUP(B32,'пр.взв.'!B2:F47,4,FALSE)</f>
        <v>ПФО</v>
      </c>
      <c r="F32" s="159" t="str">
        <f>VLOOKUP(B32,'пр.взв.'!B7:H35,5,FALSE)</f>
        <v>Оренбургская,Бузулук</v>
      </c>
      <c r="G32" s="172"/>
      <c r="H32" s="166"/>
      <c r="I32" s="162"/>
    </row>
    <row r="33" spans="1:9" ht="12.75">
      <c r="A33" s="167"/>
      <c r="B33" s="162"/>
      <c r="C33" s="174"/>
      <c r="D33" s="174"/>
      <c r="E33" s="149"/>
      <c r="F33" s="160"/>
      <c r="G33" s="172"/>
      <c r="H33" s="166"/>
      <c r="I33" s="162"/>
    </row>
    <row r="34" spans="1:9" ht="12.75" customHeight="1">
      <c r="A34" s="171"/>
      <c r="B34" s="173">
        <f>'пр.хода'!O11</f>
        <v>4</v>
      </c>
      <c r="C34" s="174" t="str">
        <f>VLOOKUP(B34,'пр.взв.'!B7:F37,2,FALSE)</f>
        <v>ГАСПАРЯН Анжела Седраковна</v>
      </c>
      <c r="D34" s="174" t="str">
        <f>VLOOKUP(B34,'пр.взв.'!B7:G37,3,FALSE)</f>
        <v>07.04.95,кмс</v>
      </c>
      <c r="E34" s="150" t="str">
        <f>VLOOKUP(B34,'пр.взв.'!B3:F49,4,FALSE)</f>
        <v>М</v>
      </c>
      <c r="F34" s="159" t="str">
        <f>VLOOKUP(B34,'пр.взв.'!B7:H37,5,FALSE)</f>
        <v>Москва,Самбо 70</v>
      </c>
      <c r="G34" s="172"/>
      <c r="H34" s="162"/>
      <c r="I34" s="162"/>
    </row>
    <row r="35" spans="1:9" ht="12.75">
      <c r="A35" s="171"/>
      <c r="B35" s="162"/>
      <c r="C35" s="174"/>
      <c r="D35" s="174"/>
      <c r="E35" s="152"/>
      <c r="F35" s="161"/>
      <c r="G35" s="172"/>
      <c r="H35" s="162"/>
      <c r="I35" s="162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1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A1" sqref="A1:H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3" t="s">
        <v>24</v>
      </c>
      <c r="B1" s="104"/>
      <c r="C1" s="104"/>
      <c r="D1" s="104"/>
      <c r="E1" s="104"/>
      <c r="F1" s="104"/>
      <c r="G1" s="104"/>
      <c r="H1" s="104"/>
    </row>
    <row r="2" spans="1:8" ht="33.75" customHeight="1" thickBot="1">
      <c r="A2" s="175" t="str">
        <f>'пр.хода'!C3</f>
        <v>КУБОК России по самбо (мужчины,мужчины боевое,женщины)</v>
      </c>
      <c r="B2" s="181"/>
      <c r="C2" s="181"/>
      <c r="D2" s="181"/>
      <c r="E2" s="181"/>
      <c r="F2" s="181"/>
      <c r="G2" s="181"/>
      <c r="H2" s="182"/>
    </row>
    <row r="3" spans="1:12" ht="17.25" customHeight="1">
      <c r="A3" s="120" t="str">
        <f>HYPERLINK('[1]реквизиты'!$A$3)</f>
        <v>дата и место проведения</v>
      </c>
      <c r="B3" s="120"/>
      <c r="C3" s="120"/>
      <c r="D3" s="120"/>
      <c r="E3" s="120"/>
      <c r="F3" s="120"/>
      <c r="G3" s="120"/>
      <c r="H3" s="120"/>
      <c r="I3" s="13"/>
      <c r="J3" s="13"/>
      <c r="K3" s="13"/>
      <c r="L3" s="14"/>
    </row>
    <row r="4" spans="4:11" ht="19.5" customHeight="1">
      <c r="D4" s="185" t="s">
        <v>85</v>
      </c>
      <c r="E4" s="185"/>
      <c r="F4" s="185"/>
      <c r="I4" s="15"/>
      <c r="J4" s="15"/>
      <c r="K4" s="15"/>
    </row>
    <row r="5" spans="1:8" ht="12.75" customHeight="1">
      <c r="A5" s="163" t="s">
        <v>4</v>
      </c>
      <c r="B5" s="192" t="s">
        <v>5</v>
      </c>
      <c r="C5" s="163" t="s">
        <v>6</v>
      </c>
      <c r="D5" s="163" t="s">
        <v>7</v>
      </c>
      <c r="E5" s="177" t="s">
        <v>8</v>
      </c>
      <c r="F5" s="136"/>
      <c r="G5" s="163" t="s">
        <v>10</v>
      </c>
      <c r="H5" s="163" t="s">
        <v>9</v>
      </c>
    </row>
    <row r="6" spans="1:8" ht="12.75">
      <c r="A6" s="164"/>
      <c r="B6" s="193"/>
      <c r="C6" s="164"/>
      <c r="D6" s="164"/>
      <c r="E6" s="178"/>
      <c r="F6" s="137"/>
      <c r="G6" s="164"/>
      <c r="H6" s="164"/>
    </row>
    <row r="7" spans="1:8" ht="12.75" customHeight="1">
      <c r="A7" s="162">
        <v>1</v>
      </c>
      <c r="B7" s="184">
        <v>1</v>
      </c>
      <c r="C7" s="179" t="s">
        <v>52</v>
      </c>
      <c r="D7" s="186" t="s">
        <v>53</v>
      </c>
      <c r="E7" s="177" t="s">
        <v>54</v>
      </c>
      <c r="F7" s="117" t="s">
        <v>55</v>
      </c>
      <c r="G7" s="166"/>
      <c r="H7" s="179" t="s">
        <v>56</v>
      </c>
    </row>
    <row r="8" spans="1:8" ht="12.75">
      <c r="A8" s="162"/>
      <c r="B8" s="184"/>
      <c r="C8" s="179"/>
      <c r="D8" s="187"/>
      <c r="E8" s="178"/>
      <c r="F8" s="117"/>
      <c r="G8" s="166"/>
      <c r="H8" s="180"/>
    </row>
    <row r="9" spans="1:8" ht="12.75" customHeight="1">
      <c r="A9" s="162">
        <v>2</v>
      </c>
      <c r="B9" s="184">
        <v>2</v>
      </c>
      <c r="C9" s="183" t="s">
        <v>57</v>
      </c>
      <c r="D9" s="119" t="s">
        <v>58</v>
      </c>
      <c r="E9" s="177" t="s">
        <v>59</v>
      </c>
      <c r="F9" s="117" t="s">
        <v>60</v>
      </c>
      <c r="G9" s="188"/>
      <c r="H9" s="183" t="s">
        <v>61</v>
      </c>
    </row>
    <row r="10" spans="1:8" ht="12.75" customHeight="1">
      <c r="A10" s="162"/>
      <c r="B10" s="184"/>
      <c r="C10" s="183"/>
      <c r="D10" s="118"/>
      <c r="E10" s="178"/>
      <c r="F10" s="117"/>
      <c r="G10" s="188"/>
      <c r="H10" s="183"/>
    </row>
    <row r="11" spans="1:8" ht="12.75" customHeight="1">
      <c r="A11" s="162">
        <v>3</v>
      </c>
      <c r="B11" s="189">
        <v>3</v>
      </c>
      <c r="C11" s="179" t="s">
        <v>62</v>
      </c>
      <c r="D11" s="186" t="s">
        <v>63</v>
      </c>
      <c r="E11" s="177" t="s">
        <v>54</v>
      </c>
      <c r="F11" s="117" t="s">
        <v>64</v>
      </c>
      <c r="G11" s="166"/>
      <c r="H11" s="179" t="s">
        <v>65</v>
      </c>
    </row>
    <row r="12" spans="1:8" ht="15" customHeight="1">
      <c r="A12" s="162"/>
      <c r="B12" s="189"/>
      <c r="C12" s="179"/>
      <c r="D12" s="187"/>
      <c r="E12" s="178"/>
      <c r="F12" s="117"/>
      <c r="G12" s="166"/>
      <c r="H12" s="180"/>
    </row>
    <row r="13" spans="1:8" ht="12.75" customHeight="1">
      <c r="A13" s="162">
        <v>4</v>
      </c>
      <c r="B13" s="184">
        <v>4</v>
      </c>
      <c r="C13" s="179" t="s">
        <v>66</v>
      </c>
      <c r="D13" s="186" t="s">
        <v>67</v>
      </c>
      <c r="E13" s="177" t="s">
        <v>54</v>
      </c>
      <c r="F13" s="117" t="s">
        <v>64</v>
      </c>
      <c r="G13" s="166"/>
      <c r="H13" s="179" t="s">
        <v>68</v>
      </c>
    </row>
    <row r="14" spans="1:8" ht="15" customHeight="1">
      <c r="A14" s="162"/>
      <c r="B14" s="184"/>
      <c r="C14" s="179"/>
      <c r="D14" s="187"/>
      <c r="E14" s="178"/>
      <c r="F14" s="117"/>
      <c r="G14" s="166"/>
      <c r="H14" s="180"/>
    </row>
    <row r="15" spans="1:8" ht="15" customHeight="1">
      <c r="A15" s="162">
        <v>5</v>
      </c>
      <c r="B15" s="184">
        <v>5</v>
      </c>
      <c r="C15" s="183" t="s">
        <v>69</v>
      </c>
      <c r="D15" s="119" t="s">
        <v>70</v>
      </c>
      <c r="E15" s="177" t="s">
        <v>59</v>
      </c>
      <c r="F15" s="117" t="s">
        <v>60</v>
      </c>
      <c r="G15" s="188"/>
      <c r="H15" s="183" t="s">
        <v>61</v>
      </c>
    </row>
    <row r="16" spans="1:8" ht="15.75" customHeight="1">
      <c r="A16" s="162"/>
      <c r="B16" s="184"/>
      <c r="C16" s="183"/>
      <c r="D16" s="118"/>
      <c r="E16" s="178"/>
      <c r="F16" s="117"/>
      <c r="G16" s="188"/>
      <c r="H16" s="183"/>
    </row>
    <row r="17" spans="1:8" ht="12.75" customHeight="1">
      <c r="A17" s="162">
        <v>6</v>
      </c>
      <c r="B17" s="189">
        <v>6</v>
      </c>
      <c r="C17" s="183" t="s">
        <v>71</v>
      </c>
      <c r="D17" s="119" t="s">
        <v>72</v>
      </c>
      <c r="E17" s="177" t="s">
        <v>73</v>
      </c>
      <c r="F17" s="117" t="s">
        <v>74</v>
      </c>
      <c r="G17" s="188"/>
      <c r="H17" s="183" t="s">
        <v>75</v>
      </c>
    </row>
    <row r="18" spans="1:8" ht="15" customHeight="1">
      <c r="A18" s="162"/>
      <c r="B18" s="189"/>
      <c r="C18" s="183"/>
      <c r="D18" s="118"/>
      <c r="E18" s="178"/>
      <c r="F18" s="117"/>
      <c r="G18" s="188"/>
      <c r="H18" s="183"/>
    </row>
    <row r="19" spans="1:8" ht="12.75" customHeight="1">
      <c r="A19" s="162">
        <v>7</v>
      </c>
      <c r="B19" s="189">
        <v>7</v>
      </c>
      <c r="C19" s="179" t="s">
        <v>76</v>
      </c>
      <c r="D19" s="190" t="s">
        <v>77</v>
      </c>
      <c r="E19" s="177" t="s">
        <v>73</v>
      </c>
      <c r="F19" s="117" t="s">
        <v>78</v>
      </c>
      <c r="G19" s="166"/>
      <c r="H19" s="179" t="s">
        <v>79</v>
      </c>
    </row>
    <row r="20" spans="1:8" ht="15" customHeight="1">
      <c r="A20" s="162"/>
      <c r="B20" s="189"/>
      <c r="C20" s="179"/>
      <c r="D20" s="191"/>
      <c r="E20" s="178"/>
      <c r="F20" s="117"/>
      <c r="G20" s="166"/>
      <c r="H20" s="180"/>
    </row>
    <row r="21" spans="1:8" ht="12.75" customHeight="1">
      <c r="A21" s="162">
        <v>8</v>
      </c>
      <c r="B21" s="184">
        <v>8</v>
      </c>
      <c r="C21" s="179" t="s">
        <v>80</v>
      </c>
      <c r="D21" s="186" t="s">
        <v>81</v>
      </c>
      <c r="E21" s="177" t="s">
        <v>82</v>
      </c>
      <c r="F21" s="117" t="s">
        <v>83</v>
      </c>
      <c r="G21" s="166"/>
      <c r="H21" s="179" t="s">
        <v>84</v>
      </c>
    </row>
    <row r="22" spans="1:8" ht="15" customHeight="1">
      <c r="A22" s="162"/>
      <c r="B22" s="184"/>
      <c r="C22" s="179"/>
      <c r="D22" s="187"/>
      <c r="E22" s="178"/>
      <c r="F22" s="117"/>
      <c r="G22" s="166"/>
      <c r="H22" s="180"/>
    </row>
    <row r="24" ht="15" customHeight="1"/>
    <row r="25" spans="6:7" ht="12.75">
      <c r="F25" s="8"/>
      <c r="G25" s="8"/>
    </row>
    <row r="26" spans="1:6" ht="24" customHeight="1">
      <c r="A26" s="16" t="e">
        <f>HYPERLINK('[1]реквизиты'!$A$20)</f>
        <v>#REF!</v>
      </c>
      <c r="B26" s="11"/>
      <c r="C26" s="11"/>
      <c r="D26" s="11"/>
      <c r="E26" s="11"/>
      <c r="F26" s="17" t="e">
        <f>HYPERLINK('[1]реквизиты'!$G$20)</f>
        <v>#REF!</v>
      </c>
    </row>
    <row r="27" spans="1:6" ht="19.5" customHeight="1">
      <c r="A27" s="11"/>
      <c r="B27" s="11"/>
      <c r="C27" s="11"/>
      <c r="D27" s="11"/>
      <c r="E27" s="11"/>
      <c r="F27" s="19" t="e">
        <f>HYPERLINK('[1]реквизиты'!$G$21)</f>
        <v>#REF!</v>
      </c>
    </row>
    <row r="28" spans="1:6" ht="26.25" customHeight="1">
      <c r="A28" s="17" t="e">
        <f>HYPERLINK('[1]реквизиты'!$A$22)</f>
        <v>#REF!</v>
      </c>
      <c r="B28" s="11"/>
      <c r="C28" s="11"/>
      <c r="D28" s="11"/>
      <c r="E28" s="11"/>
      <c r="F28" s="17" t="e">
        <f>HYPERLINK('[1]реквизиты'!$G$22)</f>
        <v>#REF!</v>
      </c>
    </row>
    <row r="29" spans="1:6" ht="17.25" customHeight="1">
      <c r="A29" s="10"/>
      <c r="B29" s="10"/>
      <c r="C29" s="11"/>
      <c r="D29" s="11"/>
      <c r="E29" s="11"/>
      <c r="F29" s="19" t="e">
        <f>HYPERLINK('[1]реквизиты'!$G$23)</f>
        <v>#REF!</v>
      </c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B7:B8"/>
    <mergeCell ref="C7:C8"/>
    <mergeCell ref="G11:G12"/>
    <mergeCell ref="E11:E12"/>
    <mergeCell ref="G9:G10"/>
    <mergeCell ref="C9:C10"/>
    <mergeCell ref="F7:F8"/>
    <mergeCell ref="A5:A6"/>
    <mergeCell ref="B5:B6"/>
    <mergeCell ref="C5:C6"/>
    <mergeCell ref="D5:D6"/>
    <mergeCell ref="G5:G6"/>
    <mergeCell ref="D9:D10"/>
    <mergeCell ref="A7:A8"/>
    <mergeCell ref="D13:D14"/>
    <mergeCell ref="D7:D8"/>
    <mergeCell ref="F11:F12"/>
    <mergeCell ref="F9:F10"/>
    <mergeCell ref="B11:B12"/>
    <mergeCell ref="C11:C12"/>
    <mergeCell ref="D11:D12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C17:C18"/>
    <mergeCell ref="D17:D18"/>
    <mergeCell ref="F17:F18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4">
      <selection activeCell="A15" sqref="A15:I21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94" t="s">
        <v>41</v>
      </c>
      <c r="C1" s="194"/>
      <c r="D1" s="194"/>
      <c r="E1" s="194"/>
      <c r="F1" s="194"/>
      <c r="G1" s="194"/>
      <c r="H1" s="194"/>
      <c r="I1" s="194"/>
      <c r="K1" s="194" t="s">
        <v>41</v>
      </c>
      <c r="L1" s="194"/>
      <c r="M1" s="194"/>
      <c r="N1" s="194"/>
      <c r="O1" s="194"/>
      <c r="P1" s="194"/>
      <c r="Q1" s="194"/>
      <c r="R1" s="194"/>
    </row>
    <row r="2" spans="2:18" ht="15.75" customHeight="1">
      <c r="B2" s="195" t="str">
        <f>'пр.взв.'!D4</f>
        <v>в.к. ж св 80  кг</v>
      </c>
      <c r="C2" s="196"/>
      <c r="D2" s="196"/>
      <c r="E2" s="196"/>
      <c r="F2" s="196"/>
      <c r="G2" s="196"/>
      <c r="H2" s="196"/>
      <c r="I2" s="196"/>
      <c r="K2" s="195" t="str">
        <f>'пр.взв.'!D4</f>
        <v>в.к. ж св 80  кг</v>
      </c>
      <c r="L2" s="196"/>
      <c r="M2" s="196"/>
      <c r="N2" s="196"/>
      <c r="O2" s="196"/>
      <c r="P2" s="196"/>
      <c r="Q2" s="196"/>
      <c r="R2" s="196"/>
    </row>
    <row r="3" spans="2:18" ht="16.5" thickBot="1">
      <c r="B3" s="80" t="s">
        <v>37</v>
      </c>
      <c r="C3" s="82" t="s">
        <v>42</v>
      </c>
      <c r="D3" s="81" t="s">
        <v>40</v>
      </c>
      <c r="E3" s="82"/>
      <c r="F3" s="80"/>
      <c r="G3" s="82"/>
      <c r="H3" s="82"/>
      <c r="I3" s="82"/>
      <c r="K3" s="80" t="s">
        <v>1</v>
      </c>
      <c r="L3" s="82" t="s">
        <v>42</v>
      </c>
      <c r="M3" s="81" t="s">
        <v>40</v>
      </c>
      <c r="N3" s="82"/>
      <c r="O3" s="80"/>
      <c r="P3" s="82"/>
      <c r="Q3" s="82"/>
      <c r="R3" s="82"/>
    </row>
    <row r="4" spans="1:18" ht="12.75" customHeight="1">
      <c r="A4" s="203" t="s">
        <v>48</v>
      </c>
      <c r="B4" s="205" t="s">
        <v>5</v>
      </c>
      <c r="C4" s="197" t="s">
        <v>6</v>
      </c>
      <c r="D4" s="197" t="s">
        <v>14</v>
      </c>
      <c r="E4" s="197" t="s">
        <v>15</v>
      </c>
      <c r="F4" s="197" t="s">
        <v>16</v>
      </c>
      <c r="G4" s="199" t="s">
        <v>43</v>
      </c>
      <c r="H4" s="201" t="s">
        <v>44</v>
      </c>
      <c r="I4" s="207" t="s">
        <v>18</v>
      </c>
      <c r="J4" s="203" t="s">
        <v>48</v>
      </c>
      <c r="K4" s="205" t="s">
        <v>5</v>
      </c>
      <c r="L4" s="197" t="s">
        <v>6</v>
      </c>
      <c r="M4" s="197" t="s">
        <v>14</v>
      </c>
      <c r="N4" s="197" t="s">
        <v>15</v>
      </c>
      <c r="O4" s="197" t="s">
        <v>16</v>
      </c>
      <c r="P4" s="199" t="s">
        <v>43</v>
      </c>
      <c r="Q4" s="201" t="s">
        <v>44</v>
      </c>
      <c r="R4" s="207" t="s">
        <v>18</v>
      </c>
    </row>
    <row r="5" spans="1:18" ht="13.5" customHeight="1" thickBot="1">
      <c r="A5" s="204"/>
      <c r="B5" s="206" t="s">
        <v>38</v>
      </c>
      <c r="C5" s="198"/>
      <c r="D5" s="198"/>
      <c r="E5" s="198"/>
      <c r="F5" s="198"/>
      <c r="G5" s="200"/>
      <c r="H5" s="202"/>
      <c r="I5" s="208" t="s">
        <v>39</v>
      </c>
      <c r="J5" s="204"/>
      <c r="K5" s="206" t="s">
        <v>38</v>
      </c>
      <c r="L5" s="198"/>
      <c r="M5" s="198"/>
      <c r="N5" s="198"/>
      <c r="O5" s="198"/>
      <c r="P5" s="200"/>
      <c r="Q5" s="202"/>
      <c r="R5" s="208" t="s">
        <v>39</v>
      </c>
    </row>
    <row r="6" spans="1:18" ht="12.75">
      <c r="A6" s="209">
        <v>1</v>
      </c>
      <c r="B6" s="212">
        <v>1</v>
      </c>
      <c r="C6" s="214" t="str">
        <f>VLOOKUP(B6,'пр.взв.'!B7:F70,2,FALSE)</f>
        <v>МОГИЛИНА Елена Сергеевна</v>
      </c>
      <c r="D6" s="216" t="str">
        <f>VLOOKUP(B6,'пр.взв.'!B7:G126,3,FALSE)</f>
        <v>29.04.86,кмс</v>
      </c>
      <c r="E6" s="216" t="str">
        <f>VLOOKUP(B6,'пр.взв.'!B7:H126,4,FALSE)</f>
        <v>М</v>
      </c>
      <c r="F6" s="217"/>
      <c r="G6" s="218"/>
      <c r="H6" s="219"/>
      <c r="I6" s="220"/>
      <c r="J6" s="221">
        <v>5</v>
      </c>
      <c r="K6" s="212">
        <v>2</v>
      </c>
      <c r="L6" s="224" t="str">
        <f>VLOOKUP(K6,'пр.взв.'!B7:F70,2,FALSE)</f>
        <v>САВЕЛЬЕВА Елизавета Валерьевна</v>
      </c>
      <c r="M6" s="229" t="str">
        <f>VLOOKUP(K6,'пр.взв.'!B7:G126,3,FALSE)</f>
        <v>24.04.96,кмс</v>
      </c>
      <c r="N6" s="229" t="str">
        <f>VLOOKUP(K6,'пр.взв.'!B7:H126,4,FALSE)</f>
        <v>ПФО</v>
      </c>
      <c r="O6" s="217"/>
      <c r="P6" s="218"/>
      <c r="Q6" s="219"/>
      <c r="R6" s="220"/>
    </row>
    <row r="7" spans="1:18" ht="12.75">
      <c r="A7" s="210"/>
      <c r="B7" s="213"/>
      <c r="C7" s="215"/>
      <c r="D7" s="172"/>
      <c r="E7" s="172"/>
      <c r="F7" s="172"/>
      <c r="G7" s="172"/>
      <c r="H7" s="166"/>
      <c r="I7" s="162"/>
      <c r="J7" s="222"/>
      <c r="K7" s="213"/>
      <c r="L7" s="225"/>
      <c r="M7" s="230"/>
      <c r="N7" s="230"/>
      <c r="O7" s="172"/>
      <c r="P7" s="172"/>
      <c r="Q7" s="166"/>
      <c r="R7" s="162"/>
    </row>
    <row r="8" spans="1:18" ht="12.75">
      <c r="A8" s="210"/>
      <c r="B8" s="213">
        <v>5</v>
      </c>
      <c r="C8" s="231" t="str">
        <f>VLOOKUP(B8,'пр.взв.'!B7:F70,2,FALSE)</f>
        <v>ХАКИМОВА Елена Сергеевна</v>
      </c>
      <c r="D8" s="233" t="str">
        <f>VLOOKUP(B8,'пр.взв.'!B7:G128,3,FALSE)</f>
        <v>02.03.88,мс</v>
      </c>
      <c r="E8" s="233" t="str">
        <f>VLOOKUP(B8,'пр.взв.'!B7:H128,4,FALSE)</f>
        <v>ПФО</v>
      </c>
      <c r="F8" s="235"/>
      <c r="G8" s="235"/>
      <c r="H8" s="163"/>
      <c r="I8" s="163"/>
      <c r="J8" s="222"/>
      <c r="K8" s="213">
        <v>6</v>
      </c>
      <c r="L8" s="227" t="str">
        <f>VLOOKUP(K8,'пр.взв.'!B7:F70,2,FALSE)</f>
        <v>ЕРЕМЕЕВА Надежда Валерьевна</v>
      </c>
      <c r="M8" s="237" t="str">
        <f>VLOOKUP(K8,'пр.взв.'!B7:G128,3,FALSE)</f>
        <v>23.04.83,мс</v>
      </c>
      <c r="N8" s="237" t="str">
        <f>VLOOKUP(K8,'пр.взв.'!B7:H128,4,FALSE)</f>
        <v>УФО</v>
      </c>
      <c r="O8" s="235"/>
      <c r="P8" s="235"/>
      <c r="Q8" s="163"/>
      <c r="R8" s="163"/>
    </row>
    <row r="9" spans="1:18" ht="13.5" thickBot="1">
      <c r="A9" s="211"/>
      <c r="B9" s="226"/>
      <c r="C9" s="232"/>
      <c r="D9" s="234"/>
      <c r="E9" s="234"/>
      <c r="F9" s="236"/>
      <c r="G9" s="236"/>
      <c r="H9" s="115"/>
      <c r="I9" s="115"/>
      <c r="J9" s="223"/>
      <c r="K9" s="226"/>
      <c r="L9" s="228"/>
      <c r="M9" s="238"/>
      <c r="N9" s="238"/>
      <c r="O9" s="236"/>
      <c r="P9" s="236"/>
      <c r="Q9" s="115"/>
      <c r="R9" s="115"/>
    </row>
    <row r="10" spans="1:18" ht="12.75">
      <c r="A10" s="209">
        <v>2</v>
      </c>
      <c r="B10" s="212">
        <v>3</v>
      </c>
      <c r="C10" s="214" t="str">
        <f>VLOOKUP(B10,'пр.взв.'!B7:F70,2,FALSE)</f>
        <v>ГОЛУБЕВА Светлана Юрьевна</v>
      </c>
      <c r="D10" s="230" t="str">
        <f>VLOOKUP(B10,'пр.взв.'!B7:G130,3,FALSE)</f>
        <v>17.06.89,кмс</v>
      </c>
      <c r="E10" s="230" t="str">
        <f>VLOOKUP(B10,'пр.взв.'!B7:H130,4,FALSE)</f>
        <v>М</v>
      </c>
      <c r="F10" s="217"/>
      <c r="G10" s="218"/>
      <c r="H10" s="219"/>
      <c r="I10" s="216"/>
      <c r="J10" s="221">
        <v>6</v>
      </c>
      <c r="K10" s="212">
        <v>4</v>
      </c>
      <c r="L10" s="224" t="str">
        <f>VLOOKUP(K10,'пр.взв.'!B7:F70,2,FALSE)</f>
        <v>ГАСПАРЯН Анжела Седраковна</v>
      </c>
      <c r="M10" s="229" t="str">
        <f>VLOOKUP(K10,'пр.взв.'!B7:G130,3,FALSE)</f>
        <v>07.04.95,кмс</v>
      </c>
      <c r="N10" s="229" t="str">
        <f>VLOOKUP(K10,'пр.взв.'!B7:H130,4,FALSE)</f>
        <v>М</v>
      </c>
      <c r="O10" s="217"/>
      <c r="P10" s="218"/>
      <c r="Q10" s="219"/>
      <c r="R10" s="216"/>
    </row>
    <row r="11" spans="1:18" ht="12.75">
      <c r="A11" s="210"/>
      <c r="B11" s="213"/>
      <c r="C11" s="215"/>
      <c r="D11" s="172"/>
      <c r="E11" s="172"/>
      <c r="F11" s="172"/>
      <c r="G11" s="172"/>
      <c r="H11" s="166"/>
      <c r="I11" s="162"/>
      <c r="J11" s="222"/>
      <c r="K11" s="213"/>
      <c r="L11" s="225"/>
      <c r="M11" s="230"/>
      <c r="N11" s="230"/>
      <c r="O11" s="172"/>
      <c r="P11" s="172"/>
      <c r="Q11" s="166"/>
      <c r="R11" s="162"/>
    </row>
    <row r="12" spans="1:18" ht="12.75">
      <c r="A12" s="210"/>
      <c r="B12" s="213">
        <v>7</v>
      </c>
      <c r="C12" s="231" t="str">
        <f>VLOOKUP(B12,'пр.взв.'!B7:F70,2,FALSE)</f>
        <v>ТРАПЕЗНИКОВА Анастасия Игоревна</v>
      </c>
      <c r="D12" s="233" t="str">
        <f>VLOOKUP(B12,'пр.взв.'!B7:G132,3,FALSE)</f>
        <v>04.01.94,мс</v>
      </c>
      <c r="E12" s="230" t="str">
        <f>VLOOKUP(B12,'пр.взв.'!B2:H132,4,FALSE)</f>
        <v>УФО</v>
      </c>
      <c r="F12" s="235"/>
      <c r="G12" s="235"/>
      <c r="H12" s="163"/>
      <c r="I12" s="163"/>
      <c r="J12" s="222"/>
      <c r="K12" s="213">
        <v>8</v>
      </c>
      <c r="L12" s="227" t="str">
        <f>VLOOKUP(K12,'пр.взв.'!B7:F70,2,FALSE)</f>
        <v>САКУН Анастасия Михаиловна</v>
      </c>
      <c r="M12" s="237" t="str">
        <f>VLOOKUP(K12,'пр.взв.'!B7:G132,3,FALSE)</f>
        <v>08.03.94,кмс</v>
      </c>
      <c r="N12" s="237" t="str">
        <f>VLOOKUP(K12,'пр.взв.'!B7:H132,4,FALSE)</f>
        <v>СП</v>
      </c>
      <c r="O12" s="235"/>
      <c r="P12" s="235"/>
      <c r="Q12" s="163"/>
      <c r="R12" s="163"/>
    </row>
    <row r="13" spans="1:18" ht="12.75">
      <c r="A13" s="239"/>
      <c r="B13" s="213"/>
      <c r="C13" s="215"/>
      <c r="D13" s="172"/>
      <c r="E13" s="172"/>
      <c r="F13" s="241"/>
      <c r="G13" s="241"/>
      <c r="H13" s="164"/>
      <c r="I13" s="164"/>
      <c r="J13" s="240"/>
      <c r="K13" s="213"/>
      <c r="L13" s="225"/>
      <c r="M13" s="230"/>
      <c r="N13" s="230"/>
      <c r="O13" s="241"/>
      <c r="P13" s="241"/>
      <c r="Q13" s="164"/>
      <c r="R13" s="164"/>
    </row>
    <row r="15" spans="2:18" ht="16.5" thickBot="1">
      <c r="B15" s="80" t="s">
        <v>37</v>
      </c>
      <c r="C15" s="84" t="s">
        <v>45</v>
      </c>
      <c r="D15" s="84"/>
      <c r="E15" s="84"/>
      <c r="F15" s="85" t="str">
        <f>'пр.взв.'!D4</f>
        <v>в.к. ж св 80  кг</v>
      </c>
      <c r="G15" s="84"/>
      <c r="H15" s="84"/>
      <c r="I15" s="84"/>
      <c r="J15" s="83"/>
      <c r="K15" s="80" t="s">
        <v>1</v>
      </c>
      <c r="L15" s="84" t="s">
        <v>45</v>
      </c>
      <c r="M15" s="84"/>
      <c r="N15" s="84"/>
      <c r="O15" s="85" t="str">
        <f>'пр.взв.'!D4</f>
        <v>в.к. ж св 80  кг</v>
      </c>
      <c r="P15" s="84"/>
      <c r="Q15" s="84"/>
      <c r="R15" s="84"/>
    </row>
    <row r="16" spans="1:18" ht="12.75" customHeight="1">
      <c r="A16" s="203" t="s">
        <v>48</v>
      </c>
      <c r="B16" s="205" t="s">
        <v>5</v>
      </c>
      <c r="C16" s="197" t="s">
        <v>6</v>
      </c>
      <c r="D16" s="197" t="s">
        <v>14</v>
      </c>
      <c r="E16" s="197" t="s">
        <v>15</v>
      </c>
      <c r="F16" s="197" t="s">
        <v>16</v>
      </c>
      <c r="G16" s="199" t="s">
        <v>43</v>
      </c>
      <c r="H16" s="201" t="s">
        <v>44</v>
      </c>
      <c r="I16" s="207" t="s">
        <v>18</v>
      </c>
      <c r="J16" s="203" t="s">
        <v>48</v>
      </c>
      <c r="K16" s="205" t="s">
        <v>5</v>
      </c>
      <c r="L16" s="197" t="s">
        <v>6</v>
      </c>
      <c r="M16" s="197" t="s">
        <v>14</v>
      </c>
      <c r="N16" s="197" t="s">
        <v>15</v>
      </c>
      <c r="O16" s="197" t="s">
        <v>16</v>
      </c>
      <c r="P16" s="199" t="s">
        <v>43</v>
      </c>
      <c r="Q16" s="201" t="s">
        <v>44</v>
      </c>
      <c r="R16" s="207" t="s">
        <v>18</v>
      </c>
    </row>
    <row r="17" spans="1:18" ht="21.75" customHeight="1" thickBot="1">
      <c r="A17" s="204"/>
      <c r="B17" s="206" t="s">
        <v>38</v>
      </c>
      <c r="C17" s="198"/>
      <c r="D17" s="198"/>
      <c r="E17" s="198"/>
      <c r="F17" s="198"/>
      <c r="G17" s="200"/>
      <c r="H17" s="202"/>
      <c r="I17" s="208" t="s">
        <v>39</v>
      </c>
      <c r="J17" s="204"/>
      <c r="K17" s="206" t="s">
        <v>38</v>
      </c>
      <c r="L17" s="198"/>
      <c r="M17" s="198"/>
      <c r="N17" s="198"/>
      <c r="O17" s="198"/>
      <c r="P17" s="200"/>
      <c r="Q17" s="202"/>
      <c r="R17" s="208" t="s">
        <v>39</v>
      </c>
    </row>
    <row r="18" spans="1:18" ht="12.75">
      <c r="A18" s="242">
        <v>1</v>
      </c>
      <c r="B18" s="245">
        <f>'пр.хода'!E9</f>
        <v>5</v>
      </c>
      <c r="C18" s="214" t="str">
        <f>VLOOKUP(B18,'пр.взв.'!B1:F82,2,FALSE)</f>
        <v>ХАКИМОВА Елена Сергеевна</v>
      </c>
      <c r="D18" s="216" t="str">
        <f>VLOOKUP(B18,'пр.взв.'!B1:G138,3,FALSE)</f>
        <v>02.03.88,мс</v>
      </c>
      <c r="E18" s="216" t="str">
        <f>VLOOKUP(B18,'пр.взв.'!B1:H138,4,FALSE)</f>
        <v>ПФО</v>
      </c>
      <c r="F18" s="241"/>
      <c r="G18" s="247"/>
      <c r="H18" s="248"/>
      <c r="I18" s="164"/>
      <c r="J18" s="242">
        <v>2</v>
      </c>
      <c r="K18" s="245">
        <f>'пр.хода'!Q9</f>
        <v>6</v>
      </c>
      <c r="L18" s="224" t="str">
        <f>VLOOKUP(K18,'пр.взв.'!B1:F78,2,FALSE)</f>
        <v>ЕРЕМЕЕВА Надежда Валерьевна</v>
      </c>
      <c r="M18" s="229" t="str">
        <f>VLOOKUP(K18,'пр.взв.'!B1:G138,3,FALSE)</f>
        <v>23.04.83,мс</v>
      </c>
      <c r="N18" s="229" t="str">
        <f>VLOOKUP(K18,'пр.взв.'!B1:H138,4,FALSE)</f>
        <v>УФО</v>
      </c>
      <c r="O18" s="241"/>
      <c r="P18" s="247"/>
      <c r="Q18" s="248"/>
      <c r="R18" s="164"/>
    </row>
    <row r="19" spans="1:18" ht="12.75">
      <c r="A19" s="243"/>
      <c r="B19" s="246"/>
      <c r="C19" s="215"/>
      <c r="D19" s="172"/>
      <c r="E19" s="172"/>
      <c r="F19" s="172"/>
      <c r="G19" s="172"/>
      <c r="H19" s="166"/>
      <c r="I19" s="162"/>
      <c r="J19" s="243"/>
      <c r="K19" s="246"/>
      <c r="L19" s="225"/>
      <c r="M19" s="230"/>
      <c r="N19" s="230"/>
      <c r="O19" s="172"/>
      <c r="P19" s="172"/>
      <c r="Q19" s="166"/>
      <c r="R19" s="162"/>
    </row>
    <row r="20" spans="1:18" ht="12.75">
      <c r="A20" s="243"/>
      <c r="B20" s="249">
        <f>'пр.хода'!E13</f>
        <v>7</v>
      </c>
      <c r="C20" s="231" t="str">
        <f>VLOOKUP(B20,'пр.взв.'!B1:F82,2,FALSE)</f>
        <v>ТРАПЕЗНИКОВА Анастасия Игоревна</v>
      </c>
      <c r="D20" s="233" t="str">
        <f>VLOOKUP(B20,'пр.взв.'!B1:G140,3,FALSE)</f>
        <v>04.01.94,мс</v>
      </c>
      <c r="E20" s="233" t="str">
        <f>VLOOKUP(B20,'пр.взв.'!B1:H140,4,FALSE)</f>
        <v>УФО</v>
      </c>
      <c r="F20" s="235"/>
      <c r="G20" s="235"/>
      <c r="H20" s="163"/>
      <c r="I20" s="163"/>
      <c r="J20" s="243"/>
      <c r="K20" s="249">
        <f>'пр.хода'!Q13</f>
        <v>4</v>
      </c>
      <c r="L20" s="227" t="str">
        <f>VLOOKUP(K20,'пр.взв.'!B1:F78,2,FALSE)</f>
        <v>ГАСПАРЯН Анжела Седраковна</v>
      </c>
      <c r="M20" s="237" t="str">
        <f>VLOOKUP(K20,'пр.взв.'!B1:G140,3,FALSE)</f>
        <v>07.04.95,кмс</v>
      </c>
      <c r="N20" s="237" t="str">
        <f>VLOOKUP(K20,'пр.взв.'!B1:H140,4,FALSE)</f>
        <v>М</v>
      </c>
      <c r="O20" s="235"/>
      <c r="P20" s="235"/>
      <c r="Q20" s="163"/>
      <c r="R20" s="163"/>
    </row>
    <row r="21" spans="1:18" ht="12.75">
      <c r="A21" s="244"/>
      <c r="B21" s="250"/>
      <c r="C21" s="215"/>
      <c r="D21" s="172"/>
      <c r="E21" s="172"/>
      <c r="F21" s="241"/>
      <c r="G21" s="241"/>
      <c r="H21" s="164"/>
      <c r="I21" s="164"/>
      <c r="J21" s="244"/>
      <c r="K21" s="250"/>
      <c r="L21" s="225"/>
      <c r="M21" s="230"/>
      <c r="N21" s="230"/>
      <c r="O21" s="241"/>
      <c r="P21" s="241"/>
      <c r="Q21" s="164"/>
      <c r="R21" s="164"/>
    </row>
    <row r="23" spans="1:18" ht="15">
      <c r="A23" s="251" t="s">
        <v>46</v>
      </c>
      <c r="B23" s="251"/>
      <c r="C23" s="251"/>
      <c r="D23" s="251"/>
      <c r="E23" s="251"/>
      <c r="F23" s="251"/>
      <c r="G23" s="251"/>
      <c r="H23" s="251"/>
      <c r="I23" s="251"/>
      <c r="J23" s="251" t="s">
        <v>47</v>
      </c>
      <c r="K23" s="251"/>
      <c r="L23" s="251"/>
      <c r="M23" s="251"/>
      <c r="N23" s="251"/>
      <c r="O23" s="251"/>
      <c r="P23" s="251"/>
      <c r="Q23" s="251"/>
      <c r="R23" s="251"/>
    </row>
    <row r="24" spans="2:18" ht="16.5" thickBot="1">
      <c r="B24" s="80" t="s">
        <v>37</v>
      </c>
      <c r="C24" s="86"/>
      <c r="D24" s="86"/>
      <c r="E24" s="86"/>
      <c r="F24" s="86" t="str">
        <f>'пр.взв.'!D4</f>
        <v>в.к. ж св 80  кг</v>
      </c>
      <c r="G24" s="86"/>
      <c r="H24" s="86"/>
      <c r="I24" s="86"/>
      <c r="J24" s="87"/>
      <c r="K24" s="88" t="s">
        <v>1</v>
      </c>
      <c r="L24" s="86"/>
      <c r="M24" s="86"/>
      <c r="N24" s="86"/>
      <c r="O24" s="86" t="str">
        <f>'пр.взв.'!D4</f>
        <v>в.к. ж св 80  кг</v>
      </c>
      <c r="P24" s="83"/>
      <c r="Q24" s="83"/>
      <c r="R24" s="83"/>
    </row>
    <row r="25" spans="1:18" ht="12.75" customHeight="1">
      <c r="A25" s="203" t="s">
        <v>48</v>
      </c>
      <c r="B25" s="205" t="s">
        <v>5</v>
      </c>
      <c r="C25" s="197" t="s">
        <v>6</v>
      </c>
      <c r="D25" s="197" t="s">
        <v>14</v>
      </c>
      <c r="E25" s="197" t="s">
        <v>15</v>
      </c>
      <c r="F25" s="197" t="s">
        <v>16</v>
      </c>
      <c r="G25" s="199" t="s">
        <v>43</v>
      </c>
      <c r="H25" s="201" t="s">
        <v>44</v>
      </c>
      <c r="I25" s="207" t="s">
        <v>18</v>
      </c>
      <c r="J25" s="203" t="s">
        <v>48</v>
      </c>
      <c r="K25" s="205" t="s">
        <v>5</v>
      </c>
      <c r="L25" s="197" t="s">
        <v>6</v>
      </c>
      <c r="M25" s="197" t="s">
        <v>14</v>
      </c>
      <c r="N25" s="197" t="s">
        <v>15</v>
      </c>
      <c r="O25" s="197" t="s">
        <v>16</v>
      </c>
      <c r="P25" s="199" t="s">
        <v>43</v>
      </c>
      <c r="Q25" s="201" t="s">
        <v>44</v>
      </c>
      <c r="R25" s="207" t="s">
        <v>18</v>
      </c>
    </row>
    <row r="26" spans="1:18" ht="13.5" customHeight="1" thickBot="1">
      <c r="A26" s="204"/>
      <c r="B26" s="206" t="s">
        <v>38</v>
      </c>
      <c r="C26" s="198"/>
      <c r="D26" s="198"/>
      <c r="E26" s="198"/>
      <c r="F26" s="198"/>
      <c r="G26" s="200"/>
      <c r="H26" s="202"/>
      <c r="I26" s="208" t="s">
        <v>39</v>
      </c>
      <c r="J26" s="204"/>
      <c r="K26" s="206" t="s">
        <v>38</v>
      </c>
      <c r="L26" s="198"/>
      <c r="M26" s="198"/>
      <c r="N26" s="198"/>
      <c r="O26" s="198"/>
      <c r="P26" s="200"/>
      <c r="Q26" s="202"/>
      <c r="R26" s="208" t="s">
        <v>39</v>
      </c>
    </row>
    <row r="27" spans="1:18" ht="12.75">
      <c r="A27" s="221">
        <v>1</v>
      </c>
      <c r="B27" s="252">
        <f>'пр.хода'!A21</f>
        <v>1</v>
      </c>
      <c r="C27" s="214" t="str">
        <f>VLOOKUP(B27,'пр.взв.'!B2:F91,2,FALSE)</f>
        <v>МОГИЛИНА Елена Сергеевна</v>
      </c>
      <c r="D27" s="216" t="str">
        <f>VLOOKUP(B27,'пр.взв.'!B2:G147,3,FALSE)</f>
        <v>29.04.86,кмс</v>
      </c>
      <c r="E27" s="216" t="str">
        <f>VLOOKUP(B27,'пр.взв.'!B2:H147,4,FALSE)</f>
        <v>М</v>
      </c>
      <c r="F27" s="217"/>
      <c r="G27" s="218"/>
      <c r="H27" s="219"/>
      <c r="I27" s="220"/>
      <c r="J27" s="221">
        <v>2</v>
      </c>
      <c r="K27" s="252">
        <f>'пр.хода'!U21</f>
        <v>2</v>
      </c>
      <c r="L27" s="224" t="str">
        <f>VLOOKUP(K27,'пр.взв.'!B2:F91,2,FALSE)</f>
        <v>САВЕЛЬЕВА Елизавета Валерьевна</v>
      </c>
      <c r="M27" s="229" t="str">
        <f>VLOOKUP(K27,'пр.взв.'!B2:G147,3,FALSE)</f>
        <v>24.04.96,кмс</v>
      </c>
      <c r="N27" s="229" t="str">
        <f>VLOOKUP(K27,'пр.взв.'!B2:H147,4,FALSE)</f>
        <v>ПФО</v>
      </c>
      <c r="O27" s="217"/>
      <c r="P27" s="218"/>
      <c r="Q27" s="219"/>
      <c r="R27" s="220"/>
    </row>
    <row r="28" spans="1:18" ht="12.75">
      <c r="A28" s="222"/>
      <c r="B28" s="246"/>
      <c r="C28" s="215"/>
      <c r="D28" s="172"/>
      <c r="E28" s="172"/>
      <c r="F28" s="172"/>
      <c r="G28" s="172"/>
      <c r="H28" s="166"/>
      <c r="I28" s="162"/>
      <c r="J28" s="222"/>
      <c r="K28" s="246"/>
      <c r="L28" s="225"/>
      <c r="M28" s="230"/>
      <c r="N28" s="230"/>
      <c r="O28" s="172"/>
      <c r="P28" s="172"/>
      <c r="Q28" s="166"/>
      <c r="R28" s="162"/>
    </row>
    <row r="29" spans="1:18" ht="12.75">
      <c r="A29" s="222"/>
      <c r="B29" s="253">
        <f>'пр.хода'!A23</f>
        <v>3</v>
      </c>
      <c r="C29" s="231" t="str">
        <f>VLOOKUP(B29,'пр.взв.'!B2:F91,2,FALSE)</f>
        <v>ГОЛУБЕВА Светлана Юрьевна</v>
      </c>
      <c r="D29" s="233" t="str">
        <f>VLOOKUP(B29,'пр.взв.'!B2:G149,3,FALSE)</f>
        <v>17.06.89,кмс</v>
      </c>
      <c r="E29" s="233" t="str">
        <f>VLOOKUP(B29,'пр.взв.'!B2:H149,4,FALSE)</f>
        <v>М</v>
      </c>
      <c r="F29" s="235"/>
      <c r="G29" s="235"/>
      <c r="H29" s="163"/>
      <c r="I29" s="163"/>
      <c r="J29" s="222"/>
      <c r="K29" s="253">
        <f>'пр.хода'!U23</f>
        <v>8</v>
      </c>
      <c r="L29" s="227" t="str">
        <f>VLOOKUP(K29,'пр.взв.'!B2:F91,2,FALSE)</f>
        <v>САКУН Анастасия Михаиловна</v>
      </c>
      <c r="M29" s="237" t="str">
        <f>VLOOKUP(K29,'пр.взв.'!B2:G149,3,FALSE)</f>
        <v>08.03.94,кмс</v>
      </c>
      <c r="N29" s="237" t="str">
        <f>VLOOKUP(K29,'пр.взв.'!B2:H149,4,FALSE)</f>
        <v>СП</v>
      </c>
      <c r="O29" s="235"/>
      <c r="P29" s="235"/>
      <c r="Q29" s="163"/>
      <c r="R29" s="163"/>
    </row>
    <row r="30" spans="1:18" ht="12.75">
      <c r="A30" s="240"/>
      <c r="B30" s="250"/>
      <c r="C30" s="215"/>
      <c r="D30" s="172"/>
      <c r="E30" s="172"/>
      <c r="F30" s="241"/>
      <c r="G30" s="241"/>
      <c r="H30" s="164"/>
      <c r="I30" s="164"/>
      <c r="J30" s="240"/>
      <c r="K30" s="250"/>
      <c r="L30" s="225"/>
      <c r="M30" s="230"/>
      <c r="N30" s="230"/>
      <c r="O30" s="241"/>
      <c r="P30" s="241"/>
      <c r="Q30" s="164"/>
      <c r="R30" s="164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60" t="s">
        <v>26</v>
      </c>
      <c r="D1" s="261"/>
      <c r="E1" s="261"/>
      <c r="F1" s="261"/>
      <c r="G1" s="261"/>
      <c r="H1" s="261"/>
      <c r="I1" s="261"/>
      <c r="J1" s="262"/>
    </row>
    <row r="2" spans="1:36" ht="26.25" customHeight="1" thickBot="1">
      <c r="A2" s="6"/>
      <c r="B2" s="6"/>
      <c r="C2" s="175" t="str">
        <f>HYPERLINK('[1]реквизиты'!$A$2)</f>
        <v>Наименование соревнования</v>
      </c>
      <c r="D2" s="176"/>
      <c r="E2" s="176"/>
      <c r="F2" s="176"/>
      <c r="G2" s="176"/>
      <c r="H2" s="176"/>
      <c r="I2" s="176"/>
      <c r="J2" s="271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ж св 80  кг</v>
      </c>
      <c r="G4" s="62"/>
      <c r="H4" s="62"/>
      <c r="I4" s="62"/>
      <c r="J4" s="62"/>
      <c r="K4" s="62"/>
      <c r="L4" s="61"/>
      <c r="M4" s="61"/>
    </row>
    <row r="5" spans="1:13" ht="16.5" thickBot="1">
      <c r="A5" s="269" t="s">
        <v>0</v>
      </c>
      <c r="B5" s="269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7">
        <v>1</v>
      </c>
      <c r="B6" s="268" t="str">
        <f>VLOOKUP('стартвый '!A6:A7,'пр.взв.'!B6:C21,2,FALSE)</f>
        <v>МОГИЛИНА Елена Сергеевна</v>
      </c>
      <c r="C6" s="266" t="str">
        <f>VLOOKUP(A6,'пр.взв.'!B6:H21,3,FALSE)</f>
        <v>29.04.86,кмс</v>
      </c>
      <c r="D6" s="266" t="str">
        <f>VLOOKUP(A6,'пр.взв.'!B6:H21,4,FALSE)</f>
        <v>М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63"/>
      <c r="B7" s="264"/>
      <c r="C7" s="265"/>
      <c r="D7" s="265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54">
        <v>5</v>
      </c>
      <c r="B8" s="256" t="str">
        <f>VLOOKUP('стартвый '!A8:A9,'пр.взв.'!B8:C23,2,FALSE)</f>
        <v>ХАКИМОВА Елена Сергеевна</v>
      </c>
      <c r="C8" s="258" t="str">
        <f>VLOOKUP(A8,'пр.взв.'!B6:H21,3,FALSE)</f>
        <v>02.03.88,мс</v>
      </c>
      <c r="D8" s="258" t="str">
        <f>VLOOKUP(A8,'пр.взв.'!B6:H21,4,FALSE)</f>
        <v>ПФО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63"/>
      <c r="B9" s="264"/>
      <c r="C9" s="265"/>
      <c r="D9" s="26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7">
        <v>3</v>
      </c>
      <c r="B10" s="268" t="str">
        <f>VLOOKUP('стартвый '!A10:A11,'пр.взв.'!B10:C25,2,FALSE)</f>
        <v>ГОЛУБЕВА Светлана Юрьевна</v>
      </c>
      <c r="C10" s="266" t="str">
        <f>VLOOKUP(A10,'пр.взв.'!B6:H21,3,FALSE)</f>
        <v>17.06.89,кмс</v>
      </c>
      <c r="D10" s="266" t="str">
        <f>VLOOKUP(A10,'пр.взв.'!B6:H21,4,FALSE)</f>
        <v>М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63"/>
      <c r="B11" s="264"/>
      <c r="C11" s="265"/>
      <c r="D11" s="26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54">
        <v>7</v>
      </c>
      <c r="B12" s="256" t="str">
        <f>VLOOKUP('стартвый '!A12:A13,'пр.взв.'!B12:C27,2,FALSE)</f>
        <v>ТРАПЕЗНИКОВА Анастасия Игоревна</v>
      </c>
      <c r="C12" s="258" t="str">
        <f>VLOOKUP(A12,'пр.взв.'!B6:H21,3,FALSE)</f>
        <v>04.01.94,мс</v>
      </c>
      <c r="D12" s="258" t="str">
        <f>VLOOKUP(A12,'пр.взв.'!B6:H21,4,FALSE)</f>
        <v>УФО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5"/>
      <c r="B13" s="257"/>
      <c r="C13" s="259"/>
      <c r="D13" s="259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9" t="s">
        <v>1</v>
      </c>
      <c r="B16" s="269"/>
      <c r="E16" s="23"/>
      <c r="F16" s="23"/>
      <c r="G16" s="23"/>
      <c r="H16" s="23"/>
      <c r="I16" s="45"/>
      <c r="J16" s="3"/>
    </row>
    <row r="17" spans="1:10" ht="13.5" thickBot="1">
      <c r="A17" s="267">
        <v>2</v>
      </c>
      <c r="B17" s="268" t="str">
        <f>VLOOKUP(A17,'пр.взв.'!B7:H22,2,FALSE)</f>
        <v>САВЕЛЬЕВА Елизавета Валерьевна</v>
      </c>
      <c r="C17" s="266" t="str">
        <f>VLOOKUP(A17,'пр.взв.'!B7:H22,3,FALSE)</f>
        <v>24.04.96,кмс</v>
      </c>
      <c r="D17" s="266" t="str">
        <f>VLOOKUP(A17,'пр.взв.'!B7:H22,4,FALSE)</f>
        <v>ПФО</v>
      </c>
      <c r="E17" s="23"/>
      <c r="F17" s="23"/>
      <c r="G17" s="23"/>
      <c r="H17" s="23"/>
      <c r="I17" s="38"/>
      <c r="J17" s="3"/>
    </row>
    <row r="18" spans="1:10" ht="12.75">
      <c r="A18" s="263"/>
      <c r="B18" s="264"/>
      <c r="C18" s="265"/>
      <c r="D18" s="265"/>
      <c r="E18" s="25"/>
      <c r="F18" s="23"/>
      <c r="G18" s="30"/>
      <c r="H18" s="27"/>
      <c r="I18" s="38"/>
      <c r="J18" s="3"/>
    </row>
    <row r="19" spans="1:10" ht="13.5" thickBot="1">
      <c r="A19" s="254">
        <v>6</v>
      </c>
      <c r="B19" s="256" t="str">
        <f>VLOOKUP('стартвый '!A19:A20,'пр.взв.'!B7:H22,2,FALSE)</f>
        <v>ЕРЕМЕЕВА Надежда Валерьевна</v>
      </c>
      <c r="C19" s="258" t="str">
        <f>VLOOKUP(A19,'пр.взв.'!B7:H22,3,FALSE)</f>
        <v>23.04.83,мс</v>
      </c>
      <c r="D19" s="258" t="str">
        <f>VLOOKUP(A19,'пр.взв.'!B7:H22,4,FALSE)</f>
        <v>УФО</v>
      </c>
      <c r="E19" s="24"/>
      <c r="F19" s="26"/>
      <c r="G19" s="29"/>
      <c r="H19" s="27"/>
      <c r="I19" s="38"/>
      <c r="J19" s="3"/>
    </row>
    <row r="20" spans="1:10" ht="13.5" thickBot="1">
      <c r="A20" s="263"/>
      <c r="B20" s="264"/>
      <c r="C20" s="265"/>
      <c r="D20" s="265"/>
      <c r="E20" s="23"/>
      <c r="F20" s="27"/>
      <c r="G20" s="25"/>
      <c r="H20" s="31"/>
      <c r="I20" s="38"/>
      <c r="J20" s="3"/>
    </row>
    <row r="21" spans="1:8" ht="13.5" thickBot="1">
      <c r="A21" s="267">
        <v>4</v>
      </c>
      <c r="B21" s="268" t="str">
        <f>VLOOKUP('стартвый '!A21:A22,'пр.взв.'!B7:H22,2,FALSE)</f>
        <v>ГАСПАРЯН Анжела Седраковна</v>
      </c>
      <c r="C21" s="266" t="str">
        <f>VLOOKUP(A21,'пр.взв.'!B7:H22,3,FALSE)</f>
        <v>07.04.95,кмс</v>
      </c>
      <c r="D21" s="266" t="str">
        <f>VLOOKUP(A21,'пр.взв.'!B7:H22,4,FALSE)</f>
        <v>М</v>
      </c>
      <c r="E21" s="23"/>
      <c r="F21" s="27"/>
      <c r="G21" s="24"/>
      <c r="H21" s="3"/>
    </row>
    <row r="22" spans="1:8" ht="12.75">
      <c r="A22" s="263"/>
      <c r="B22" s="264"/>
      <c r="C22" s="265"/>
      <c r="D22" s="265"/>
      <c r="E22" s="25"/>
      <c r="F22" s="28"/>
      <c r="G22" s="29"/>
      <c r="H22" s="27"/>
    </row>
    <row r="23" spans="1:8" ht="13.5" thickBot="1">
      <c r="A23" s="254">
        <v>8</v>
      </c>
      <c r="B23" s="256" t="str">
        <f>VLOOKUP('стартвый '!A23:A24,'пр.взв.'!B7:H22,2,FALSE)</f>
        <v>САКУН Анастасия Михаиловна</v>
      </c>
      <c r="C23" s="258" t="str">
        <f>VLOOKUP(A23,'пр.взв.'!B7:H22,3,FALSE)</f>
        <v>08.03.94,кмс</v>
      </c>
      <c r="D23" s="258" t="str">
        <f>VLOOKUP(A23,'пр.взв.'!B7:H22,4,FALSE)</f>
        <v>СП</v>
      </c>
      <c r="E23" s="24"/>
      <c r="F23" s="23"/>
      <c r="G23" s="30"/>
      <c r="H23" s="27"/>
    </row>
    <row r="24" spans="1:8" ht="13.5" thickBot="1">
      <c r="A24" s="255"/>
      <c r="B24" s="257"/>
      <c r="C24" s="259"/>
      <c r="D24" s="259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5">
      <selection activeCell="A1" sqref="A1:H33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7" t="str">
        <f>'пр.хода'!C3</f>
        <v>КУБОК России по самбо (мужчины,мужчины боевое,женщины)</v>
      </c>
      <c r="B1" s="272"/>
      <c r="C1" s="272"/>
      <c r="D1" s="272"/>
      <c r="E1" s="272"/>
      <c r="F1" s="272"/>
      <c r="G1" s="272"/>
      <c r="H1" s="273"/>
    </row>
    <row r="2" spans="1:8" ht="12.75">
      <c r="A2" s="274" t="str">
        <f>'пр.хода'!C4</f>
        <v>1-5 октября 2015 г     г.Кстово</v>
      </c>
      <c r="B2" s="274"/>
      <c r="C2" s="274"/>
      <c r="D2" s="274"/>
      <c r="E2" s="274"/>
      <c r="F2" s="274"/>
      <c r="G2" s="274"/>
      <c r="H2" s="274"/>
    </row>
    <row r="3" spans="1:8" ht="18.75" thickBot="1">
      <c r="A3" s="275" t="s">
        <v>32</v>
      </c>
      <c r="B3" s="275"/>
      <c r="C3" s="275"/>
      <c r="D3" s="275"/>
      <c r="E3" s="275"/>
      <c r="F3" s="275"/>
      <c r="G3" s="275"/>
      <c r="H3" s="275"/>
    </row>
    <row r="4" spans="2:8" ht="18.75" thickBot="1">
      <c r="B4" s="73"/>
      <c r="C4" s="74"/>
      <c r="D4" s="276" t="str">
        <f>HYPERLINK('пр.взв.'!D4)</f>
        <v>в.к. ж св 80  кг</v>
      </c>
      <c r="E4" s="277"/>
      <c r="F4" s="278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279" t="s">
        <v>33</v>
      </c>
      <c r="B6" s="282" t="str">
        <f>VLOOKUP(J6,'пр.взв.'!B6:H133,2,FALSE)</f>
        <v>ГАСПАРЯН Анжела Седраковна</v>
      </c>
      <c r="C6" s="282"/>
      <c r="D6" s="282"/>
      <c r="E6" s="282"/>
      <c r="F6" s="282"/>
      <c r="G6" s="282"/>
      <c r="H6" s="284" t="str">
        <f>VLOOKUP(J6,'пр.взв.'!B6:H133,3,FALSE)</f>
        <v>07.04.95,кмс</v>
      </c>
      <c r="I6" s="74"/>
      <c r="J6" s="75">
        <v>4</v>
      </c>
    </row>
    <row r="7" spans="1:10" ht="9.75" customHeight="1">
      <c r="A7" s="280"/>
      <c r="B7" s="283"/>
      <c r="C7" s="283"/>
      <c r="D7" s="283"/>
      <c r="E7" s="283"/>
      <c r="F7" s="283"/>
      <c r="G7" s="283"/>
      <c r="H7" s="285"/>
      <c r="I7" s="74"/>
      <c r="J7" s="75"/>
    </row>
    <row r="8" spans="1:10" ht="18">
      <c r="A8" s="280"/>
      <c r="B8" s="286" t="str">
        <f>VLOOKUP(J6,'пр.взв.'!B6:H133,4,FALSE)</f>
        <v>М</v>
      </c>
      <c r="C8" s="286"/>
      <c r="D8" s="286"/>
      <c r="E8" s="286"/>
      <c r="F8" s="286"/>
      <c r="G8" s="286"/>
      <c r="H8" s="285"/>
      <c r="I8" s="74"/>
      <c r="J8" s="75"/>
    </row>
    <row r="9" spans="1:10" ht="9" customHeight="1" thickBot="1">
      <c r="A9" s="281"/>
      <c r="B9" s="287"/>
      <c r="C9" s="287"/>
      <c r="D9" s="287"/>
      <c r="E9" s="287"/>
      <c r="F9" s="287"/>
      <c r="G9" s="287"/>
      <c r="H9" s="288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289" t="s">
        <v>34</v>
      </c>
      <c r="B11" s="282" t="str">
        <f>VLOOKUP(J11,'пр.взв.'!B6:H133,2,FALSE)</f>
        <v>ХАКИМОВА Елена Сергеевна</v>
      </c>
      <c r="C11" s="282"/>
      <c r="D11" s="282"/>
      <c r="E11" s="282"/>
      <c r="F11" s="282"/>
      <c r="G11" s="282"/>
      <c r="H11" s="284" t="str">
        <f>VLOOKUP(J11,'пр.взв.'!B6:H133,3,FALSE)</f>
        <v>02.03.88,мс</v>
      </c>
      <c r="I11" s="74"/>
      <c r="J11" s="75">
        <v>5</v>
      </c>
    </row>
    <row r="12" spans="1:10" ht="11.25" customHeight="1">
      <c r="A12" s="290"/>
      <c r="B12" s="283"/>
      <c r="C12" s="283"/>
      <c r="D12" s="283"/>
      <c r="E12" s="283"/>
      <c r="F12" s="283"/>
      <c r="G12" s="283"/>
      <c r="H12" s="285"/>
      <c r="I12" s="74"/>
      <c r="J12" s="75"/>
    </row>
    <row r="13" spans="1:10" ht="18">
      <c r="A13" s="290"/>
      <c r="B13" s="286" t="str">
        <f>VLOOKUP(J11,'пр.взв.'!B6:H133,4,FALSE)</f>
        <v>ПФО</v>
      </c>
      <c r="C13" s="286"/>
      <c r="D13" s="286"/>
      <c r="E13" s="286"/>
      <c r="F13" s="286"/>
      <c r="G13" s="286"/>
      <c r="H13" s="285"/>
      <c r="I13" s="74"/>
      <c r="J13" s="75"/>
    </row>
    <row r="14" spans="1:10" ht="9" customHeight="1" thickBot="1">
      <c r="A14" s="291"/>
      <c r="B14" s="287"/>
      <c r="C14" s="287"/>
      <c r="D14" s="287"/>
      <c r="E14" s="287"/>
      <c r="F14" s="287"/>
      <c r="G14" s="287"/>
      <c r="H14" s="288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292" t="s">
        <v>35</v>
      </c>
      <c r="B16" s="282" t="str">
        <f>VLOOKUP(J16,'пр.взв.'!B6:H133,2,FALSE)</f>
        <v>МОГИЛИНА Елена Сергеевна</v>
      </c>
      <c r="C16" s="282"/>
      <c r="D16" s="282"/>
      <c r="E16" s="282"/>
      <c r="F16" s="282"/>
      <c r="G16" s="282"/>
      <c r="H16" s="284" t="str">
        <f>VLOOKUP(J16,'пр.взв.'!B6:H133,3,FALSE)</f>
        <v>29.04.86,кмс</v>
      </c>
      <c r="I16" s="74"/>
      <c r="J16" s="75">
        <f>'пр.хода'!E25</f>
        <v>1</v>
      </c>
    </row>
    <row r="17" spans="1:10" ht="10.5" customHeight="1">
      <c r="A17" s="293"/>
      <c r="B17" s="283"/>
      <c r="C17" s="283"/>
      <c r="D17" s="283"/>
      <c r="E17" s="283"/>
      <c r="F17" s="283"/>
      <c r="G17" s="283"/>
      <c r="H17" s="285"/>
      <c r="I17" s="74"/>
      <c r="J17" s="75"/>
    </row>
    <row r="18" spans="1:10" ht="18">
      <c r="A18" s="293"/>
      <c r="B18" s="286" t="str">
        <f>VLOOKUP(J16,'пр.взв.'!B6:H133,4,FALSE)</f>
        <v>М</v>
      </c>
      <c r="C18" s="286"/>
      <c r="D18" s="286"/>
      <c r="E18" s="286"/>
      <c r="F18" s="286"/>
      <c r="G18" s="286"/>
      <c r="H18" s="285"/>
      <c r="I18" s="74"/>
      <c r="J18" s="75"/>
    </row>
    <row r="19" spans="1:10" ht="9" customHeight="1" thickBot="1">
      <c r="A19" s="294"/>
      <c r="B19" s="287"/>
      <c r="C19" s="287"/>
      <c r="D19" s="287"/>
      <c r="E19" s="287"/>
      <c r="F19" s="287"/>
      <c r="G19" s="287"/>
      <c r="H19" s="288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292" t="s">
        <v>35</v>
      </c>
      <c r="B21" s="282" t="str">
        <f>VLOOKUP(J21,'пр.взв.'!B6:H133,2,FALSE)</f>
        <v>ТРАПЕЗНИКОВА Анастасия Игоревна</v>
      </c>
      <c r="C21" s="282"/>
      <c r="D21" s="282"/>
      <c r="E21" s="282"/>
      <c r="F21" s="282"/>
      <c r="G21" s="282"/>
      <c r="H21" s="284" t="str">
        <f>VLOOKUP(J21,'пр.взв.'!B7:H138,3,FALSE)</f>
        <v>04.01.94,мс</v>
      </c>
      <c r="I21" s="74"/>
      <c r="J21" s="75">
        <f>'пр.хода'!Q25</f>
        <v>7</v>
      </c>
    </row>
    <row r="22" spans="1:10" ht="11.25" customHeight="1">
      <c r="A22" s="293"/>
      <c r="B22" s="283"/>
      <c r="C22" s="283"/>
      <c r="D22" s="283"/>
      <c r="E22" s="283"/>
      <c r="F22" s="283"/>
      <c r="G22" s="283"/>
      <c r="H22" s="285"/>
      <c r="I22" s="74"/>
      <c r="J22" s="75"/>
    </row>
    <row r="23" spans="1:9" ht="18">
      <c r="A23" s="293"/>
      <c r="B23" s="286" t="str">
        <f>VLOOKUP(J21,'пр.взв.'!B6:H133,4,FALSE)</f>
        <v>УФО</v>
      </c>
      <c r="C23" s="286"/>
      <c r="D23" s="286"/>
      <c r="E23" s="286"/>
      <c r="F23" s="286"/>
      <c r="G23" s="286"/>
      <c r="H23" s="285"/>
      <c r="I23" s="74"/>
    </row>
    <row r="24" spans="1:9" ht="9" customHeight="1" thickBot="1">
      <c r="A24" s="294"/>
      <c r="B24" s="287"/>
      <c r="C24" s="287"/>
      <c r="D24" s="287"/>
      <c r="E24" s="287"/>
      <c r="F24" s="287"/>
      <c r="G24" s="287"/>
      <c r="H24" s="288"/>
      <c r="I24" s="74"/>
    </row>
    <row r="25" spans="1:8" ht="9.75" customHeight="1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51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295" t="str">
        <f>VLOOKUP(J28,'пр.взв.'!B7:H133,7,FALSE)</f>
        <v>Мкртчян СР Давыдченко АА</v>
      </c>
      <c r="B28" s="296"/>
      <c r="C28" s="296"/>
      <c r="D28" s="296"/>
      <c r="E28" s="296"/>
      <c r="F28" s="296"/>
      <c r="G28" s="296"/>
      <c r="H28" s="284"/>
      <c r="J28">
        <v>4</v>
      </c>
    </row>
    <row r="29" spans="1:8" ht="13.5" thickBot="1">
      <c r="A29" s="297"/>
      <c r="B29" s="287"/>
      <c r="C29" s="287"/>
      <c r="D29" s="287"/>
      <c r="E29" s="287"/>
      <c r="F29" s="287"/>
      <c r="G29" s="287"/>
      <c r="H29" s="288"/>
    </row>
    <row r="31" ht="2.25" customHeight="1"/>
    <row r="32" spans="1:8" ht="18">
      <c r="A32" s="74" t="s">
        <v>36</v>
      </c>
      <c r="B32" s="74"/>
      <c r="C32" s="74"/>
      <c r="D32" s="74"/>
      <c r="E32" s="74"/>
      <c r="F32" s="74"/>
      <c r="G32" s="74"/>
      <c r="H32" s="74"/>
    </row>
    <row r="33" spans="1:8" ht="7.5" customHeight="1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5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3:18" ht="26.25" customHeight="1" thickBot="1">
      <c r="C2" s="103" t="s">
        <v>27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30.75" customHeight="1" thickBot="1">
      <c r="A3" s="6"/>
      <c r="B3" s="6"/>
      <c r="C3" s="107" t="str">
        <f>'[2]реквизиты'!$A$2</f>
        <v>КУБОК России по самбо (мужчины,мужчины боевое,женщины)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3"/>
    </row>
    <row r="4" spans="1:18" ht="26.25" customHeight="1" thickBot="1">
      <c r="A4" s="41"/>
      <c r="B4" s="41"/>
      <c r="C4" s="270" t="str">
        <f>'[2]реквизиты'!$A$3</f>
        <v>1-5 октября 2015 г     г.Кстово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8:17" ht="27.75" customHeight="1" thickBot="1">
      <c r="H5" s="307" t="str">
        <f>HYPERLINK('пр.взв.'!D4)</f>
        <v>в.к. ж св 80  кг</v>
      </c>
      <c r="I5" s="308"/>
      <c r="J5" s="308"/>
      <c r="K5" s="308"/>
      <c r="L5" s="308"/>
      <c r="M5" s="308"/>
      <c r="N5" s="309"/>
      <c r="O5" s="317"/>
      <c r="P5" s="318"/>
      <c r="Q5" s="319"/>
    </row>
    <row r="6" spans="5:17" ht="15" customHeight="1">
      <c r="E6" s="87"/>
      <c r="F6" s="87"/>
      <c r="G6" s="87"/>
      <c r="H6" s="89"/>
      <c r="I6" s="90"/>
      <c r="J6" s="90"/>
      <c r="K6" s="90"/>
      <c r="L6" s="90"/>
      <c r="M6" s="90"/>
      <c r="N6" s="87"/>
      <c r="O6" s="87"/>
      <c r="P6" s="87"/>
      <c r="Q6" s="87"/>
    </row>
    <row r="7" spans="1:21" ht="18" customHeight="1" thickBot="1">
      <c r="A7" s="269" t="s">
        <v>0</v>
      </c>
      <c r="B7" s="269"/>
      <c r="E7" s="91"/>
      <c r="F7" s="91"/>
      <c r="G7" s="91"/>
      <c r="H7" s="91"/>
      <c r="I7" s="310" t="s">
        <v>19</v>
      </c>
      <c r="J7" s="310"/>
      <c r="K7" s="310"/>
      <c r="L7" s="310"/>
      <c r="M7" s="310"/>
      <c r="N7" s="91"/>
      <c r="O7" s="91"/>
      <c r="P7" s="91"/>
      <c r="Q7" s="93"/>
      <c r="R7" s="32"/>
      <c r="S7" s="23"/>
      <c r="T7" s="323" t="s">
        <v>1</v>
      </c>
      <c r="U7" s="323"/>
    </row>
    <row r="8" spans="1:21" ht="12.75" customHeight="1" thickBot="1">
      <c r="A8" s="267">
        <v>1</v>
      </c>
      <c r="B8" s="268" t="str">
        <f>VLOOKUP('пр.хода'!A8,'пр.взв.'!B7:C22,2,FALSE)</f>
        <v>МОГИЛИНА Елена Сергеевна</v>
      </c>
      <c r="C8" s="266" t="str">
        <f>VLOOKUP(A8,'пр.взв.'!B7:H22,3,FALSE)</f>
        <v>29.04.86,кмс</v>
      </c>
      <c r="D8" s="266" t="str">
        <f>VLOOKUP(A8,'пр.взв.'!B7:H22,4,FALSE)</f>
        <v>М</v>
      </c>
      <c r="E8" s="91"/>
      <c r="F8" s="91"/>
      <c r="G8" s="91"/>
      <c r="H8" s="91"/>
      <c r="I8" s="91" t="s">
        <v>30</v>
      </c>
      <c r="J8" s="91"/>
      <c r="K8" s="91"/>
      <c r="L8" s="91"/>
      <c r="M8" s="91"/>
      <c r="N8" s="91"/>
      <c r="O8" s="91"/>
      <c r="P8" s="91"/>
      <c r="Q8" s="91"/>
      <c r="R8" s="268" t="str">
        <f>VLOOKUP(U8,'пр.взв.'!B7:F22,2,FALSE)</f>
        <v>САВЕЛЬЕВА Елизавета Валерьевна</v>
      </c>
      <c r="S8" s="266" t="str">
        <f>VLOOKUP(U8,'пр.взв.'!B7:F22,3,FALSE)</f>
        <v>24.04.96,кмс</v>
      </c>
      <c r="T8" s="266" t="str">
        <f>VLOOKUP(U8,'пр.взв.'!B7:F22,4,FALSE)</f>
        <v>ПФО</v>
      </c>
      <c r="U8" s="320">
        <v>2</v>
      </c>
    </row>
    <row r="9" spans="1:21" ht="12.75" customHeight="1">
      <c r="A9" s="263"/>
      <c r="B9" s="264"/>
      <c r="C9" s="265"/>
      <c r="D9" s="265"/>
      <c r="E9" s="94">
        <v>5</v>
      </c>
      <c r="F9" s="91"/>
      <c r="G9" s="95"/>
      <c r="H9" s="72">
        <v>4</v>
      </c>
      <c r="I9" s="327" t="str">
        <f>VLOOKUP(H9,'пр.взв.'!B7:F22,2,FALSE)</f>
        <v>ГАСПАРЯН Анжела Седраковна</v>
      </c>
      <c r="J9" s="328"/>
      <c r="K9" s="328"/>
      <c r="L9" s="328"/>
      <c r="M9" s="329"/>
      <c r="N9" s="91"/>
      <c r="O9" s="91"/>
      <c r="P9" s="91"/>
      <c r="Q9" s="94">
        <v>6</v>
      </c>
      <c r="R9" s="264"/>
      <c r="S9" s="265"/>
      <c r="T9" s="265"/>
      <c r="U9" s="321"/>
    </row>
    <row r="10" spans="1:21" ht="12.75" customHeight="1" thickBot="1">
      <c r="A10" s="254">
        <v>5</v>
      </c>
      <c r="B10" s="256" t="str">
        <f>VLOOKUP('пр.хода'!A10,'пр.взв.'!B9:C24,2,FALSE)</f>
        <v>ХАКИМОВА Елена Сергеевна</v>
      </c>
      <c r="C10" s="258" t="str">
        <f>VLOOKUP(A10,'пр.взв.'!B7:H22,3,FALSE)</f>
        <v>02.03.88,мс</v>
      </c>
      <c r="D10" s="258" t="str">
        <f>VLOOKUP(A10,'пр.взв.'!B7:H22,4,FALSE)</f>
        <v>ПФО</v>
      </c>
      <c r="E10" s="24" t="s">
        <v>87</v>
      </c>
      <c r="F10" s="96"/>
      <c r="G10" s="97"/>
      <c r="H10" s="92"/>
      <c r="I10" s="330"/>
      <c r="J10" s="331"/>
      <c r="K10" s="331"/>
      <c r="L10" s="331"/>
      <c r="M10" s="332"/>
      <c r="N10" s="91"/>
      <c r="O10" s="98"/>
      <c r="P10" s="96"/>
      <c r="Q10" s="24" t="s">
        <v>88</v>
      </c>
      <c r="R10" s="256" t="str">
        <f>VLOOKUP(U10,'пр.взв.'!B9:F24,2,FALSE)</f>
        <v>ЕРЕМЕЕВА Надежда Валерьевна</v>
      </c>
      <c r="S10" s="258" t="str">
        <f>VLOOKUP(U10,'пр.взв.'!B9:F24,3,FALSE)</f>
        <v>23.04.83,мс</v>
      </c>
      <c r="T10" s="258" t="str">
        <f>VLOOKUP(U10,'пр.взв.'!B9:F24,4,FALSE)</f>
        <v>УФО</v>
      </c>
      <c r="U10" s="320">
        <v>6</v>
      </c>
    </row>
    <row r="11" spans="1:21" ht="12.75" customHeight="1" thickBot="1">
      <c r="A11" s="263"/>
      <c r="B11" s="264"/>
      <c r="C11" s="265"/>
      <c r="D11" s="265"/>
      <c r="E11" s="91"/>
      <c r="F11" s="92"/>
      <c r="G11" s="94">
        <v>5</v>
      </c>
      <c r="H11" s="99"/>
      <c r="I11" s="91"/>
      <c r="J11" s="91"/>
      <c r="K11" s="91"/>
      <c r="L11" s="91"/>
      <c r="M11" s="91"/>
      <c r="N11" s="92"/>
      <c r="O11" s="94">
        <v>4</v>
      </c>
      <c r="P11" s="92"/>
      <c r="Q11" s="91"/>
      <c r="R11" s="264"/>
      <c r="S11" s="265"/>
      <c r="T11" s="265"/>
      <c r="U11" s="321"/>
    </row>
    <row r="12" spans="1:21" ht="12.75" customHeight="1" thickBot="1">
      <c r="A12" s="267">
        <v>3</v>
      </c>
      <c r="B12" s="268" t="str">
        <f>VLOOKUP('пр.хода'!A12,'пр.взв.'!B11:C26,2,FALSE)</f>
        <v>ГОЛУБЕВА Светлана Юрьевна</v>
      </c>
      <c r="C12" s="266" t="str">
        <f>VLOOKUP(A12,'пр.взв.'!B7:H22,3,FALSE)</f>
        <v>17.06.89,кмс</v>
      </c>
      <c r="D12" s="266" t="str">
        <f>VLOOKUP(A12,'пр.взв.'!B7:H22,4,FALSE)</f>
        <v>М</v>
      </c>
      <c r="E12" s="91"/>
      <c r="F12" s="92"/>
      <c r="G12" s="24" t="s">
        <v>87</v>
      </c>
      <c r="H12" s="99"/>
      <c r="I12" s="91"/>
      <c r="J12" s="91"/>
      <c r="K12" s="91"/>
      <c r="L12" s="91"/>
      <c r="M12" s="91"/>
      <c r="N12" s="92"/>
      <c r="O12" s="24" t="s">
        <v>87</v>
      </c>
      <c r="P12" s="92"/>
      <c r="Q12" s="91"/>
      <c r="R12" s="268" t="str">
        <f>VLOOKUP(U12,'пр.взв.'!B11:F26,2,FALSE)</f>
        <v>ГАСПАРЯН Анжела Седраковна</v>
      </c>
      <c r="S12" s="266" t="str">
        <f>VLOOKUP(U12,'пр.взв.'!B11:F26,3,FALSE)</f>
        <v>07.04.95,кмс</v>
      </c>
      <c r="T12" s="266" t="str">
        <f>VLOOKUP(U12,'пр.взв.'!B11:F26,4,FALSE)</f>
        <v>М</v>
      </c>
      <c r="U12" s="322">
        <v>4</v>
      </c>
    </row>
    <row r="13" spans="1:21" ht="12.75" customHeight="1" thickBot="1">
      <c r="A13" s="263"/>
      <c r="B13" s="264"/>
      <c r="C13" s="265"/>
      <c r="D13" s="265"/>
      <c r="E13" s="94">
        <v>7</v>
      </c>
      <c r="F13" s="100"/>
      <c r="G13" s="97"/>
      <c r="H13" s="92"/>
      <c r="I13" s="91" t="s">
        <v>31</v>
      </c>
      <c r="J13" s="91"/>
      <c r="K13" s="91"/>
      <c r="L13" s="91"/>
      <c r="M13" s="91"/>
      <c r="N13" s="92"/>
      <c r="O13" s="98"/>
      <c r="P13" s="100"/>
      <c r="Q13" s="94">
        <v>4</v>
      </c>
      <c r="R13" s="264"/>
      <c r="S13" s="265"/>
      <c r="T13" s="265"/>
      <c r="U13" s="321"/>
    </row>
    <row r="14" spans="1:21" ht="12.75" customHeight="1" thickBot="1">
      <c r="A14" s="254">
        <v>7</v>
      </c>
      <c r="B14" s="256" t="str">
        <f>VLOOKUP('пр.хода'!A14,'пр.взв.'!B13:C28,2,FALSE)</f>
        <v>ТРАПЕЗНИКОВА Анастасия Игоревна</v>
      </c>
      <c r="C14" s="258" t="str">
        <f>VLOOKUP(A14,'пр.взв.'!B7:H22,3,FALSE)</f>
        <v>04.01.94,мс</v>
      </c>
      <c r="D14" s="258" t="str">
        <f>VLOOKUP(A14,'пр.взв.'!B7:H22,4,FALSE)</f>
        <v>УФО</v>
      </c>
      <c r="E14" s="24" t="s">
        <v>88</v>
      </c>
      <c r="F14" s="91"/>
      <c r="G14" s="95"/>
      <c r="H14" s="72">
        <v>5</v>
      </c>
      <c r="I14" s="311" t="str">
        <f>VLOOKUP(H14,'пр.взв.'!B5:F27,2,FALSE)</f>
        <v>ХАКИМОВА Елена Сергеевна</v>
      </c>
      <c r="J14" s="312"/>
      <c r="K14" s="312"/>
      <c r="L14" s="312"/>
      <c r="M14" s="313"/>
      <c r="N14" s="91"/>
      <c r="O14" s="91"/>
      <c r="P14" s="91"/>
      <c r="Q14" s="24" t="s">
        <v>88</v>
      </c>
      <c r="R14" s="256" t="str">
        <f>VLOOKUP(U14,'пр.взв.'!B13:F28,2,FALSE)</f>
        <v>САКУН Анастасия Михаиловна</v>
      </c>
      <c r="S14" s="258" t="str">
        <f>VLOOKUP(U14,'пр.взв.'!B13:F28,3,FALSE)</f>
        <v>08.03.94,кмс</v>
      </c>
      <c r="T14" s="258" t="str">
        <f>VLOOKUP(U14,'пр.взв.'!B13:F28,4,FALSE)</f>
        <v>СП</v>
      </c>
      <c r="U14" s="320">
        <v>8</v>
      </c>
    </row>
    <row r="15" spans="1:21" ht="12.75" customHeight="1" thickBot="1">
      <c r="A15" s="255"/>
      <c r="B15" s="257"/>
      <c r="C15" s="259"/>
      <c r="D15" s="259"/>
      <c r="E15" s="91"/>
      <c r="F15" s="91"/>
      <c r="G15" s="95"/>
      <c r="H15" s="92"/>
      <c r="I15" s="314"/>
      <c r="J15" s="315"/>
      <c r="K15" s="315"/>
      <c r="L15" s="315"/>
      <c r="M15" s="316"/>
      <c r="N15" s="91"/>
      <c r="O15" s="91"/>
      <c r="P15" s="91"/>
      <c r="Q15" s="91"/>
      <c r="R15" s="257"/>
      <c r="S15" s="259"/>
      <c r="T15" s="259"/>
      <c r="U15" s="326"/>
    </row>
    <row r="16" spans="1:21" ht="12.75" customHeight="1">
      <c r="A16" s="1"/>
      <c r="B16" s="1"/>
      <c r="C16" s="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23"/>
      <c r="S16" s="23"/>
      <c r="T16" s="23"/>
      <c r="U16" s="22"/>
    </row>
    <row r="17" spans="1:21" ht="12" customHeight="1">
      <c r="A17" s="324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5" t="s">
        <v>3</v>
      </c>
    </row>
    <row r="18" spans="1:21" ht="12.75" customHeight="1">
      <c r="A18" s="324"/>
      <c r="G18" s="306" t="s">
        <v>29</v>
      </c>
      <c r="H18" s="306"/>
      <c r="I18" s="306"/>
      <c r="J18" s="306"/>
      <c r="K18" s="306"/>
      <c r="L18" s="306"/>
      <c r="M18" s="306"/>
      <c r="N18" s="306"/>
      <c r="O18" s="306"/>
      <c r="R18" s="23"/>
      <c r="S18" s="23"/>
      <c r="T18" s="23"/>
      <c r="U18" s="325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0">
        <v>1</v>
      </c>
      <c r="B21" s="343" t="str">
        <f>VLOOKUP(A21,'пр.взв.'!B7:F22,2,FALSE)</f>
        <v>МОГИЛИНА Елена Сергеевна</v>
      </c>
      <c r="R21" s="23"/>
      <c r="S21" s="298" t="str">
        <f>VLOOKUP(U21,'пр.взв.'!B7:F22,2,FALSE)</f>
        <v>САВЕЛЬЕВА Елизавета Валерьевна</v>
      </c>
      <c r="T21" s="299"/>
      <c r="U21" s="64">
        <v>2</v>
      </c>
    </row>
    <row r="22" spans="1:21" ht="12.75" customHeight="1">
      <c r="A22" s="70"/>
      <c r="B22" s="258"/>
      <c r="C22" s="39">
        <v>1</v>
      </c>
      <c r="D22" s="2"/>
      <c r="R22" s="79">
        <v>2</v>
      </c>
      <c r="S22" s="300"/>
      <c r="T22" s="301"/>
      <c r="U22" s="64"/>
    </row>
    <row r="23" spans="1:21" ht="12.75" customHeight="1">
      <c r="A23" s="70">
        <v>3</v>
      </c>
      <c r="B23" s="344" t="str">
        <f>VLOOKUP(A23,'пр.взв.'!B7:F22,2,FALSE)</f>
        <v>ГОЛУБЕВА Светлана Юрьевна</v>
      </c>
      <c r="C23" s="38"/>
      <c r="D23" s="36"/>
      <c r="G23" t="s">
        <v>49</v>
      </c>
      <c r="N23" t="s">
        <v>49</v>
      </c>
      <c r="R23" s="69"/>
      <c r="S23" s="302" t="str">
        <f>VLOOKUP(U23,'пр.взв.'!B7:F22,2,FALSE)</f>
        <v>САКУН Анастасия Михаиловна</v>
      </c>
      <c r="T23" s="303"/>
      <c r="U23" s="64">
        <v>8</v>
      </c>
    </row>
    <row r="24" spans="1:21" ht="13.5" thickBot="1">
      <c r="A24" s="70"/>
      <c r="B24" s="345"/>
      <c r="C24" s="3"/>
      <c r="D24" s="36"/>
      <c r="R24" s="38"/>
      <c r="S24" s="304"/>
      <c r="T24" s="305"/>
      <c r="U24" s="64"/>
    </row>
    <row r="25" spans="3:18" ht="12.75">
      <c r="C25" s="3"/>
      <c r="D25" s="36"/>
      <c r="E25" s="67">
        <v>1</v>
      </c>
      <c r="F25" s="334" t="str">
        <f>VLOOKUP(E25,'пр.взв.'!B7:D22,2,FALSE)</f>
        <v>МОГИЛИНА Елена Сергеевна</v>
      </c>
      <c r="G25" s="334"/>
      <c r="H25" s="334"/>
      <c r="I25" s="335"/>
      <c r="M25" s="333" t="str">
        <f>VLOOKUP(Q25,'пр.взв.'!B7:C22,2,FALSE)</f>
        <v>ТРАПЕЗНИКОВА Анастасия Игоревна</v>
      </c>
      <c r="N25" s="334"/>
      <c r="O25" s="334"/>
      <c r="P25" s="335"/>
      <c r="Q25" s="68">
        <v>7</v>
      </c>
      <c r="R25" s="38"/>
    </row>
    <row r="26" spans="1:18" ht="13.5" thickBot="1">
      <c r="A26" s="27"/>
      <c r="C26" s="3"/>
      <c r="D26" s="36"/>
      <c r="F26" s="336"/>
      <c r="G26" s="337"/>
      <c r="H26" s="337"/>
      <c r="I26" s="338"/>
      <c r="J26" s="53"/>
      <c r="K26" s="53"/>
      <c r="L26" s="53"/>
      <c r="M26" s="336"/>
      <c r="N26" s="337"/>
      <c r="O26" s="337"/>
      <c r="P26" s="338"/>
      <c r="Q26" s="66"/>
      <c r="R26" s="3"/>
    </row>
    <row r="27" spans="1:19" ht="12.75">
      <c r="A27" s="34"/>
      <c r="B27">
        <v>6</v>
      </c>
      <c r="C27" s="339" t="str">
        <f>VLOOKUP(B27,'пр.взв.'!B7:F22,2,FALSE)</f>
        <v>ЕРЕМЕЕВА Надежда Валерьевна</v>
      </c>
      <c r="D27" s="340"/>
      <c r="F27" s="65"/>
      <c r="G27" s="65"/>
      <c r="H27" s="65"/>
      <c r="I27" s="65"/>
      <c r="J27" s="53"/>
      <c r="K27" s="53"/>
      <c r="L27" s="53"/>
      <c r="M27" s="65"/>
      <c r="N27" s="65"/>
      <c r="O27" s="65"/>
      <c r="P27" s="65"/>
      <c r="R27" s="268" t="str">
        <f>VLOOKUP(S27,'пр.взв.'!B7:F22,2,FALSE)</f>
        <v>ТРАПЕЗНИКОВА Анастасия Игоревна</v>
      </c>
      <c r="S27" s="9">
        <v>7</v>
      </c>
    </row>
    <row r="28" spans="1:18" ht="13.5" thickBot="1">
      <c r="A28" s="3"/>
      <c r="C28" s="341"/>
      <c r="D28" s="342"/>
      <c r="F28" s="3"/>
      <c r="G28" s="3"/>
      <c r="H28" s="3"/>
      <c r="I28" s="3"/>
      <c r="R28" s="257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'[2]реквизиты'!$G$7</f>
        <v>Бабоян Р.М.</v>
      </c>
      <c r="O31" s="6"/>
      <c r="P31" s="3"/>
      <c r="Q31" s="3"/>
      <c r="R31" s="5" t="str">
        <f>'[2]реквизиты'!$G$8</f>
        <v>/Армавир/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">
        <v>86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2015-10-04T14:43:17Z</cp:lastPrinted>
  <dcterms:created xsi:type="dcterms:W3CDTF">1996-10-08T23:32:33Z</dcterms:created>
  <dcterms:modified xsi:type="dcterms:W3CDTF">2015-10-04T14:43:19Z</dcterms:modified>
  <cp:category/>
  <cp:version/>
  <cp:contentType/>
  <cp:contentStatus/>
</cp:coreProperties>
</file>