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<sst xmlns="http://schemas.openxmlformats.org/spreadsheetml/2006/main" count="172" uniqueCount="58">
  <si>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</si>
  <si>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</si>
  <si>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</si>
  <si>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</si>
  <si>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</si>
  <si>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</si>
  <si>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</si>
  <si>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</si>
  <si>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</si>
  <si>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</si>
  <si>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</si>
  <si>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</si>
  <si>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</si>
  <si>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</si>
  <si>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</si>
  <si>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</si>
  <si>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</si>
  <si>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</si>
  <si>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</si>
  <si>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</si>
  <si>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</si>
  <si>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</si>
  <si>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</si>
  <si>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</si>
  <si>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</si>
  <si>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</si>
  <si>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</si>
  <si>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</si>
  <si>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</si>
  <si>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</si>
  <si>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</si>
  <si>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</si>
  <si>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</si>
  <si>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</si>
  <si>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</si>
  <si>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</si>
  <si>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</si>
  <si>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</si>
  <si>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</si>
  <si>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</si>
  <si>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</si>
  <si>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</si>
  <si>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</si>
  <si>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</si>
  <si>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</si>
  <si>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</si>
  <si>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</si>
  <si>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</si>
  <si>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</si>
  <si>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</si>
  <si>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</si>
  <si>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</si>
  <si>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</si>
  <si>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</si>
  <si>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</si>
  <si>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в.к.48  кг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</si>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</sst>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left" vertical="center" wrapText="1"/>
      <protection/>
    </xf>
    <xf numFmtId="0" fontId="27" fillId="0" borderId="4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3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3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49" xfId="42" applyFont="1" applyFill="1" applyBorder="1" applyAlignment="1" applyProtection="1">
      <alignment horizontal="center" vertical="center"/>
      <protection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1" fillId="34" borderId="65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66" fillId="0" borderId="64" xfId="42" applyFont="1" applyBorder="1" applyAlignment="1" applyProtection="1">
      <alignment horizontal="left" vertical="center" wrapText="1"/>
      <protection/>
    </xf>
    <xf numFmtId="0" fontId="66" fillId="0" borderId="35" xfId="0" applyFont="1" applyBorder="1" applyAlignment="1">
      <alignment horizontal="left" vertical="center" wrapText="1"/>
    </xf>
    <xf numFmtId="0" fontId="67" fillId="0" borderId="70" xfId="42" applyFont="1" applyBorder="1" applyAlignment="1" applyProtection="1">
      <alignment horizontal="center" vertical="center" wrapText="1"/>
      <protection/>
    </xf>
    <xf numFmtId="0" fontId="67" fillId="0" borderId="71" xfId="42" applyFont="1" applyBorder="1" applyAlignment="1" applyProtection="1">
      <alignment horizontal="center" vertical="center" wrapText="1"/>
      <protection/>
    </xf>
    <xf numFmtId="0" fontId="67" fillId="0" borderId="72" xfId="42" applyFont="1" applyBorder="1" applyAlignment="1" applyProtection="1">
      <alignment horizontal="center" vertical="center" wrapText="1"/>
      <protection/>
    </xf>
    <xf numFmtId="0" fontId="67" fillId="0" borderId="73" xfId="42" applyFont="1" applyBorder="1" applyAlignment="1" applyProtection="1">
      <alignment horizontal="center" vertical="center" wrapText="1"/>
      <protection/>
    </xf>
    <xf numFmtId="0" fontId="67" fillId="0" borderId="74" xfId="42" applyFont="1" applyBorder="1" applyAlignment="1" applyProtection="1">
      <alignment horizontal="center" vertical="center" wrapText="1"/>
      <protection/>
    </xf>
    <xf numFmtId="0" fontId="67" fillId="0" borderId="75" xfId="42" applyFont="1" applyBorder="1" applyAlignment="1" applyProtection="1">
      <alignment horizontal="center" vertical="center" wrapText="1"/>
      <protection/>
    </xf>
    <xf numFmtId="0" fontId="66" fillId="0" borderId="65" xfId="42" applyFont="1" applyBorder="1" applyAlignment="1" applyProtection="1">
      <alignment horizontal="left" vertical="center" wrapText="1"/>
      <protection/>
    </xf>
    <xf numFmtId="0" fontId="66" fillId="0" borderId="66" xfId="42" applyFont="1" applyBorder="1" applyAlignment="1" applyProtection="1">
      <alignment horizontal="left" vertical="center" wrapText="1"/>
      <protection/>
    </xf>
    <xf numFmtId="0" fontId="66" fillId="0" borderId="53" xfId="42" applyFont="1" applyBorder="1" applyAlignment="1" applyProtection="1">
      <alignment horizontal="left" vertical="center" wrapText="1"/>
      <protection/>
    </xf>
    <xf numFmtId="0" fontId="66" fillId="0" borderId="55" xfId="42" applyFont="1" applyBorder="1" applyAlignment="1" applyProtection="1">
      <alignment horizontal="left" vertical="center" wrapText="1"/>
      <protection/>
    </xf>
    <xf numFmtId="0" fontId="66" fillId="0" borderId="13" xfId="42" applyFont="1" applyBorder="1" applyAlignment="1" applyProtection="1">
      <alignment horizontal="center" vertical="center" wrapText="1"/>
      <protection/>
    </xf>
    <xf numFmtId="0" fontId="66" fillId="0" borderId="33" xfId="42" applyFont="1" applyBorder="1" applyAlignment="1" applyProtection="1">
      <alignment horizontal="center" vertical="center" wrapText="1"/>
      <protection/>
    </xf>
    <xf numFmtId="0" fontId="66" fillId="0" borderId="42" xfId="42" applyFont="1" applyBorder="1" applyAlignment="1" applyProtection="1">
      <alignment horizontal="center" vertical="center" wrapText="1"/>
      <protection/>
    </xf>
    <xf numFmtId="0" fontId="66" fillId="0" borderId="12" xfId="42" applyFont="1" applyBorder="1" applyAlignment="1" applyProtection="1">
      <alignment horizontal="center" vertical="center" wrapText="1"/>
      <protection/>
    </xf>
    <xf numFmtId="0" fontId="66" fillId="0" borderId="33" xfId="42" applyFont="1" applyBorder="1" applyAlignment="1" applyProtection="1">
      <alignment horizontal="left" vertical="center" wrapText="1"/>
      <protection/>
    </xf>
    <xf numFmtId="0" fontId="66" fillId="0" borderId="35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6" fillId="0" borderId="64" xfId="42" applyFont="1" applyBorder="1" applyAlignment="1" applyProtection="1">
      <alignment horizontal="center" vertical="center" wrapText="1"/>
      <protection/>
    </xf>
    <xf numFmtId="0" fontId="66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6" fillId="0" borderId="65" xfId="42" applyFont="1" applyBorder="1" applyAlignment="1" applyProtection="1">
      <alignment horizontal="center" vertical="center" wrapText="1"/>
      <protection/>
    </xf>
    <xf numFmtId="0" fontId="66" fillId="0" borderId="66" xfId="42" applyFont="1" applyBorder="1" applyAlignment="1" applyProtection="1">
      <alignment horizontal="center" vertical="center" wrapText="1"/>
      <protection/>
    </xf>
    <xf numFmtId="0" fontId="66" fillId="0" borderId="15" xfId="42" applyFont="1" applyBorder="1" applyAlignment="1" applyProtection="1">
      <alignment horizontal="center" vertical="center" wrapText="1"/>
      <protection/>
    </xf>
    <xf numFmtId="0" fontId="66" fillId="0" borderId="88" xfId="42" applyFont="1" applyBorder="1" applyAlignment="1" applyProtection="1">
      <alignment horizontal="center" vertical="center" wrapText="1"/>
      <protection/>
    </xf>
    <xf numFmtId="0" fontId="66" fillId="0" borderId="89" xfId="42" applyFont="1" applyBorder="1" applyAlignment="1" applyProtection="1">
      <alignment horizontal="center" vertical="center" wrapText="1"/>
      <protection/>
    </xf>
    <xf numFmtId="0" fontId="66" fillId="0" borderId="90" xfId="42" applyFont="1" applyBorder="1" applyAlignment="1" applyProtection="1">
      <alignment horizontal="center" vertical="center" wrapText="1"/>
      <protection/>
    </xf>
    <xf numFmtId="0" fontId="66" fillId="0" borderId="53" xfId="42" applyFont="1" applyBorder="1" applyAlignment="1" applyProtection="1">
      <alignment horizontal="center" vertical="center" wrapText="1"/>
      <protection/>
    </xf>
    <xf numFmtId="0" fontId="66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9" xfId="42" applyFont="1" applyBorder="1" applyAlignment="1" applyProtection="1">
      <alignment horizontal="center" vertical="center"/>
      <protection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юниоров 1995-1996 г.р.</v>
          </cell>
        </row>
        <row r="3">
          <cell r="A3" t="str">
            <v>20-25 декабря 2014г.                             г.Нальчик</v>
          </cell>
        </row>
        <row r="7">
          <cell r="G7" t="str">
            <v>И.Г. Циклаури</v>
          </cell>
        </row>
        <row r="8"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6">
          <cell r="E6" t="str">
            <v>Чотчаев Динислам Хасанович</v>
          </cell>
          <cell r="F6" t="str">
            <v>03.07.1995 КМС</v>
          </cell>
          <cell r="G6" t="str">
            <v>КЧР</v>
          </cell>
          <cell r="H6" t="str">
            <v>МО</v>
          </cell>
          <cell r="J6" t="str">
            <v>Урусов А. Х., Байчоров П. И.</v>
          </cell>
        </row>
        <row r="8">
          <cell r="E8" t="str">
            <v>Джабаров Мурад Агабубаевич</v>
          </cell>
          <cell r="F8" t="str">
            <v>08.02.1996 1 разряд</v>
          </cell>
          <cell r="G8" t="str">
            <v>РД</v>
          </cell>
          <cell r="H8" t="str">
            <v>ПР</v>
          </cell>
          <cell r="J8" t="str">
            <v>Омаров Г. 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50" t="s">
        <v>27</v>
      </c>
      <c r="B1" s="150"/>
      <c r="C1" s="150"/>
      <c r="D1" s="150"/>
      <c r="E1" s="150"/>
      <c r="F1" s="150"/>
      <c r="G1" s="150"/>
      <c r="H1" s="150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51" t="s">
        <v>24</v>
      </c>
      <c r="B2" s="152"/>
      <c r="C2" s="152"/>
      <c r="D2" s="152"/>
      <c r="E2" s="152"/>
      <c r="F2" s="152"/>
      <c r="G2" s="152"/>
      <c r="H2" s="152"/>
    </row>
    <row r="3" spans="1:8" ht="31.5" customHeight="1" thickBot="1">
      <c r="A3" s="154" t="str">
        <f>'пр.хода'!C3</f>
        <v>Первенство СКФО по  самбо среди юниоров 1995-1996 г.р.</v>
      </c>
      <c r="B3" s="155"/>
      <c r="C3" s="155"/>
      <c r="D3" s="155"/>
      <c r="E3" s="155"/>
      <c r="F3" s="155"/>
      <c r="G3" s="155"/>
      <c r="H3" s="156"/>
    </row>
    <row r="4" spans="1:8" ht="21.75" customHeight="1">
      <c r="A4" s="132" t="str">
        <f>'пр.хода'!C4</f>
        <v>20-25 декабря 2014г.                             г.Нальчик</v>
      </c>
      <c r="B4" s="132"/>
      <c r="C4" s="132"/>
      <c r="D4" s="132"/>
      <c r="E4" s="132"/>
      <c r="F4" s="132"/>
      <c r="G4" s="132"/>
      <c r="H4" s="132"/>
    </row>
    <row r="5" spans="4:6" ht="20.25" customHeight="1" thickBot="1">
      <c r="D5" s="133" t="str">
        <f>HYPERLINK('пр.взв.'!D4)</f>
        <v>в.к.48  кг</v>
      </c>
      <c r="E5" s="133"/>
      <c r="F5" s="133"/>
    </row>
    <row r="6" spans="1:8" ht="12.75" customHeight="1">
      <c r="A6" s="134" t="s">
        <v>11</v>
      </c>
      <c r="B6" s="136" t="s">
        <v>5</v>
      </c>
      <c r="C6" s="138" t="s">
        <v>6</v>
      </c>
      <c r="D6" s="140" t="s">
        <v>7</v>
      </c>
      <c r="E6" s="142" t="s">
        <v>8</v>
      </c>
      <c r="F6" s="140"/>
      <c r="G6" s="146" t="s">
        <v>10</v>
      </c>
      <c r="H6" s="157" t="s">
        <v>9</v>
      </c>
    </row>
    <row r="7" spans="1:8" ht="13.5" thickBot="1">
      <c r="A7" s="135"/>
      <c r="B7" s="137"/>
      <c r="C7" s="139"/>
      <c r="D7" s="141"/>
      <c r="E7" s="143"/>
      <c r="F7" s="141"/>
      <c r="G7" s="147"/>
      <c r="H7" s="158"/>
    </row>
    <row r="8" spans="1:8" ht="12.75" customHeight="1">
      <c r="A8" s="128">
        <v>1</v>
      </c>
      <c r="B8" s="129">
        <f>'пр.хода'!H9</f>
        <v>2</v>
      </c>
      <c r="C8" s="130" t="str">
        <f>VLOOKUP(B8,'пр.взв.'!B7:H22,2,FALSE)</f>
        <v>Джабаров Мурад Агабубаевич</v>
      </c>
      <c r="D8" s="131" t="str">
        <f>VLOOKUP(B8,'пр.взв.'!B7:H22,3,FALSE)</f>
        <v>08.02.1996 1 разряд</v>
      </c>
      <c r="E8" s="111" t="str">
        <f>VLOOKUP(B8,'пр.взв.'!B7:H22,4,FALSE)</f>
        <v>РД</v>
      </c>
      <c r="F8" s="148" t="str">
        <f>VLOOKUP(B8,'пр.взв.'!B7:H22,5,FALSE)</f>
        <v>ПР</v>
      </c>
      <c r="G8" s="149">
        <f>VLOOKUP(B8,'пр.взв.'!B7:H22,6,FALSE)</f>
        <v>0</v>
      </c>
      <c r="H8" s="159" t="str">
        <f>VLOOKUP(B8,'пр.взв.'!B7:H22,7,FALSE)</f>
        <v>Омаров Г. А.</v>
      </c>
    </row>
    <row r="9" spans="1:8" ht="12.75">
      <c r="A9" s="127"/>
      <c r="B9" s="119"/>
      <c r="C9" s="116"/>
      <c r="D9" s="117"/>
      <c r="E9" s="109"/>
      <c r="F9" s="122"/>
      <c r="G9" s="124"/>
      <c r="H9" s="145"/>
    </row>
    <row r="10" spans="1:8" ht="12.75" customHeight="1">
      <c r="A10" s="127">
        <v>2</v>
      </c>
      <c r="B10" s="119">
        <f>'пр.хода'!H14</f>
        <v>1</v>
      </c>
      <c r="C10" s="112" t="str">
        <f>VLOOKUP(B10,'пр.взв.'!B7:H22,2,FALSE)</f>
        <v>Чотчаев Динислам Хасанович</v>
      </c>
      <c r="D10" s="114" t="str">
        <f>VLOOKUP(B10,'пр.взв.'!B7:H22,3,FALSE)</f>
        <v>03.07.1995 КМС</v>
      </c>
      <c r="E10" s="108" t="str">
        <f>VLOOKUP(B10,'пр.взв.'!B1:H24,4,FALSE)</f>
        <v>КЧР</v>
      </c>
      <c r="F10" s="122" t="str">
        <f>VLOOKUP(B10,'пр.взв.'!B7:H22,5,FALSE)</f>
        <v>МО</v>
      </c>
      <c r="G10" s="123">
        <f>VLOOKUP(B10,'пр.взв.'!B7:H22,6,FALSE)</f>
        <v>0</v>
      </c>
      <c r="H10" s="144" t="str">
        <f>VLOOKUP(B10,'пр.взв.'!B7:H22,7,FALSE)</f>
        <v>Урусов А. Х., Байчоров П. И.</v>
      </c>
    </row>
    <row r="11" spans="1:8" ht="12.75">
      <c r="A11" s="127"/>
      <c r="B11" s="119"/>
      <c r="C11" s="116"/>
      <c r="D11" s="117"/>
      <c r="E11" s="109"/>
      <c r="F11" s="122"/>
      <c r="G11" s="124"/>
      <c r="H11" s="145"/>
    </row>
    <row r="12" spans="1:8" ht="12.75" customHeight="1" hidden="1">
      <c r="A12" s="127">
        <v>3</v>
      </c>
      <c r="B12" s="119">
        <f>'пр.хода'!E25</f>
        <v>0</v>
      </c>
      <c r="C12" s="112" t="e">
        <f>VLOOKUP(B12,'пр.взв.'!B7:H22,2,FALSE)</f>
        <v>#N/A</v>
      </c>
      <c r="D12" s="114" t="e">
        <f>VLOOKUP(B12,'пр.взв.'!B7:H22,3,FALSE)</f>
        <v>#N/A</v>
      </c>
      <c r="E12" s="108" t="e">
        <f>VLOOKUP(B12,'пр.взв.'!B3:H26,4,FALSE)</f>
        <v>#N/A</v>
      </c>
      <c r="F12" s="122" t="e">
        <f>VLOOKUP(B12,'пр.взв.'!B7:H22,5,FALSE)</f>
        <v>#N/A</v>
      </c>
      <c r="G12" s="123" t="e">
        <f>VLOOKUP(B12,'пр.взв.'!B7:H22,6,FALSE)</f>
        <v>#N/A</v>
      </c>
      <c r="H12" s="144" t="e">
        <f>VLOOKUP(B12,'пр.взв.'!B7:H22,7,FALSE)</f>
        <v>#N/A</v>
      </c>
    </row>
    <row r="13" spans="1:8" ht="12.75" hidden="1">
      <c r="A13" s="127"/>
      <c r="B13" s="119"/>
      <c r="C13" s="116"/>
      <c r="D13" s="117"/>
      <c r="E13" s="109"/>
      <c r="F13" s="122"/>
      <c r="G13" s="124"/>
      <c r="H13" s="145"/>
    </row>
    <row r="14" spans="1:8" ht="12.75" customHeight="1" hidden="1">
      <c r="A14" s="127">
        <v>3</v>
      </c>
      <c r="B14" s="119">
        <f>'пр.хода'!Q25</f>
        <v>0</v>
      </c>
      <c r="C14" s="112" t="e">
        <f>VLOOKUP(B14,'пр.взв.'!B7:H22,2,FALSE)</f>
        <v>#N/A</v>
      </c>
      <c r="D14" s="114" t="e">
        <f>VLOOKUP(B14,'пр.взв.'!B7:H22,3,FALSE)</f>
        <v>#N/A</v>
      </c>
      <c r="E14" s="108" t="e">
        <f>VLOOKUP(B14,'пр.взв.'!B1:H28,4,FALSE)</f>
        <v>#N/A</v>
      </c>
      <c r="F14" s="122" t="e">
        <f>VLOOKUP(B14,'пр.взв.'!B1:H24,5,FALSE)</f>
        <v>#N/A</v>
      </c>
      <c r="G14" s="123" t="e">
        <f>VLOOKUP(B14,'пр.взв.'!B7:H22,6,FALSE)</f>
        <v>#N/A</v>
      </c>
      <c r="H14" s="144" t="e">
        <f>VLOOKUP(B14,'пр.взв.'!B7:H22,7,FALSE)</f>
        <v>#N/A</v>
      </c>
    </row>
    <row r="15" spans="1:8" ht="12.75" hidden="1">
      <c r="A15" s="127"/>
      <c r="B15" s="119"/>
      <c r="C15" s="116"/>
      <c r="D15" s="117"/>
      <c r="E15" s="109"/>
      <c r="F15" s="122"/>
      <c r="G15" s="124"/>
      <c r="H15" s="145"/>
    </row>
    <row r="16" spans="1:8" ht="12.75" customHeight="1" hidden="1">
      <c r="A16" s="127">
        <v>5</v>
      </c>
      <c r="B16" s="119"/>
      <c r="C16" s="112" t="e">
        <f>VLOOKUP(B16,'пр.взв.'!B7:H30,2,FALSE)</f>
        <v>#N/A</v>
      </c>
      <c r="D16" s="114" t="e">
        <f>VLOOKUP(B16,'пр.взв.'!B7:H22,3,FALSE)</f>
        <v>#N/A</v>
      </c>
      <c r="E16" s="108" t="e">
        <f>VLOOKUP(B16,'пр.взв.'!B1:H30,4,FALSE)</f>
        <v>#N/A</v>
      </c>
      <c r="F16" s="122" t="e">
        <f>VLOOKUP(B16,'пр.взв.'!B3:H26,5,FALSE)</f>
        <v>#N/A</v>
      </c>
      <c r="G16" s="123" t="e">
        <f>VLOOKUP(B16,'пр.взв.'!B7:H22,6,FALSE)</f>
        <v>#N/A</v>
      </c>
      <c r="H16" s="144" t="e">
        <f>VLOOKUP(B16,'пр.взв.'!B7:H22,7,FALSE)</f>
        <v>#N/A</v>
      </c>
    </row>
    <row r="17" spans="1:8" ht="12.75" hidden="1">
      <c r="A17" s="127"/>
      <c r="B17" s="119"/>
      <c r="C17" s="116"/>
      <c r="D17" s="117"/>
      <c r="E17" s="109"/>
      <c r="F17" s="122"/>
      <c r="G17" s="124"/>
      <c r="H17" s="145"/>
    </row>
    <row r="18" spans="1:8" ht="12.75" customHeight="1" hidden="1">
      <c r="A18" s="127">
        <v>5</v>
      </c>
      <c r="B18" s="119"/>
      <c r="C18" s="112" t="e">
        <f>VLOOKUP(B18,'пр.взв.'!B7:H22,2,FALSE)</f>
        <v>#N/A</v>
      </c>
      <c r="D18" s="114" t="e">
        <f>VLOOKUP(B18,'пр.взв.'!B7:H22,3,FALSE)</f>
        <v>#N/A</v>
      </c>
      <c r="E18" s="108" t="e">
        <f>VLOOKUP(B18,'пр.взв.'!B1:H32,4,FALSE)</f>
        <v>#N/A</v>
      </c>
      <c r="F18" s="122" t="e">
        <f>VLOOKUP(B18,'пр.взв.'!B7:H22,5,FALSE)</f>
        <v>#N/A</v>
      </c>
      <c r="G18" s="123" t="e">
        <f>VLOOKUP(B18,'пр.взв.'!B7:H22,6,FALSE)</f>
        <v>#N/A</v>
      </c>
      <c r="H18" s="144" t="e">
        <f>VLOOKUP(B18,'пр.взв.'!B7:H22,7,FALSE)</f>
        <v>#N/A</v>
      </c>
    </row>
    <row r="19" spans="1:8" ht="12.75" hidden="1">
      <c r="A19" s="127"/>
      <c r="B19" s="119"/>
      <c r="C19" s="116"/>
      <c r="D19" s="117"/>
      <c r="E19" s="109"/>
      <c r="F19" s="122"/>
      <c r="G19" s="124"/>
      <c r="H19" s="145"/>
    </row>
    <row r="20" spans="1:8" ht="12.75" customHeight="1" hidden="1">
      <c r="A20" s="118" t="s">
        <v>49</v>
      </c>
      <c r="B20" s="119"/>
      <c r="C20" s="112" t="e">
        <f>VLOOKUP(B20,'пр.взв.'!B7:H22,2,FALSE)</f>
        <v>#N/A</v>
      </c>
      <c r="D20" s="114" t="e">
        <f>VLOOKUP(B20,'пр.взв.'!B7:H22,3,FALSE)</f>
        <v>#N/A</v>
      </c>
      <c r="E20" s="108" t="e">
        <f>VLOOKUP(B20,'пр.взв.'!B1:H34,4,FALSE)</f>
        <v>#N/A</v>
      </c>
      <c r="F20" s="122" t="e">
        <f>VLOOKUP(B20,'пр.взв.'!B7:H22,5,FALSE)</f>
        <v>#N/A</v>
      </c>
      <c r="G20" s="123" t="e">
        <f>VLOOKUP(B20,'пр.взв.'!B7:H22,6,FALSE)</f>
        <v>#N/A</v>
      </c>
      <c r="H20" s="144" t="e">
        <f>VLOOKUP(B20,'пр.взв.'!B7:H22,7,FALSE)</f>
        <v>#N/A</v>
      </c>
    </row>
    <row r="21" spans="1:8" ht="12.75" hidden="1">
      <c r="A21" s="118"/>
      <c r="B21" s="119"/>
      <c r="C21" s="116"/>
      <c r="D21" s="117"/>
      <c r="E21" s="109"/>
      <c r="F21" s="122"/>
      <c r="G21" s="124"/>
      <c r="H21" s="145"/>
    </row>
    <row r="22" spans="1:8" ht="12.75" customHeight="1" hidden="1">
      <c r="A22" s="118" t="s">
        <v>49</v>
      </c>
      <c r="B22" s="119"/>
      <c r="C22" s="112" t="e">
        <f>VLOOKUP(B22,'пр.взв.'!B7:H22,2,FALSE)</f>
        <v>#N/A</v>
      </c>
      <c r="D22" s="114" t="e">
        <f>VLOOKUP(B22,'пр.взв.'!B7:H22,3,FALSE)</f>
        <v>#N/A</v>
      </c>
      <c r="E22" s="108" t="e">
        <f>VLOOKUP(B22,'пр.взв.'!B2:H36,4,FALSE)</f>
        <v>#N/A</v>
      </c>
      <c r="F22" s="122" t="e">
        <f>VLOOKUP(B22,'пр.взв.'!B7:H22,5,FALSE)</f>
        <v>#N/A</v>
      </c>
      <c r="G22" s="123" t="e">
        <f>VLOOKUP(B22,'пр.взв.'!B7:H22,6,FALSE)</f>
        <v>#N/A</v>
      </c>
      <c r="H22" s="144" t="e">
        <f>VLOOKUP(B22,'пр.взв.'!B7:H22,7,FALSE)</f>
        <v>#N/A</v>
      </c>
    </row>
    <row r="23" spans="1:8" ht="13.5" hidden="1" thickBot="1">
      <c r="A23" s="120"/>
      <c r="B23" s="121"/>
      <c r="C23" s="113"/>
      <c r="D23" s="115"/>
      <c r="E23" s="110"/>
      <c r="F23" s="125"/>
      <c r="G23" s="126"/>
      <c r="H23" s="153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5"/>
      <c r="B30" s="55"/>
      <c r="C30" s="55"/>
      <c r="D30" s="6"/>
      <c r="E30" s="6"/>
      <c r="F30" s="6"/>
      <c r="G30" s="6"/>
      <c r="H30" s="6"/>
    </row>
    <row r="31" spans="1:11" ht="15">
      <c r="A31" s="107" t="s">
        <v>56</v>
      </c>
      <c r="B31" s="55"/>
      <c r="C31" s="56"/>
      <c r="D31" s="53"/>
      <c r="E31" s="53"/>
      <c r="F31" s="53"/>
      <c r="G31" s="54" t="str">
        <f>'[1]реквизиты'!$G$7</f>
        <v>И.Г. Циклаури</v>
      </c>
      <c r="I31" s="6"/>
      <c r="J31" s="3"/>
      <c r="K31" s="3"/>
    </row>
    <row r="32" spans="1:12" ht="15">
      <c r="A32" s="55"/>
      <c r="B32" s="55"/>
      <c r="C32" s="56"/>
      <c r="D32" s="53"/>
      <c r="E32" s="53"/>
      <c r="F32" s="53"/>
      <c r="G32" s="5" t="str">
        <f>'[1]реквизиты'!$G$8</f>
        <v>/г.Владикавказ/</v>
      </c>
      <c r="I32" s="6"/>
      <c r="J32" s="3"/>
      <c r="K32" s="3"/>
      <c r="L32" s="3"/>
    </row>
    <row r="33" spans="1:12" ht="15">
      <c r="A33" s="55"/>
      <c r="B33" s="55"/>
      <c r="C33" s="56"/>
      <c r="D33" s="53"/>
      <c r="E33" s="53"/>
      <c r="F33" s="53"/>
      <c r="G33" s="6"/>
      <c r="I33" s="6"/>
      <c r="J33" s="3"/>
      <c r="K33" s="3"/>
      <c r="L33" s="3"/>
    </row>
    <row r="34" spans="1:11" ht="15">
      <c r="A34" s="107" t="s">
        <v>57</v>
      </c>
      <c r="B34" s="55"/>
      <c r="C34" s="56"/>
      <c r="D34" s="53"/>
      <c r="E34" s="53"/>
      <c r="F34" s="53"/>
      <c r="G34" s="54" t="str">
        <f>'[1]реквизиты'!$G$9</f>
        <v>С.Я. Ляликова</v>
      </c>
      <c r="I34" s="6"/>
      <c r="J34" s="14"/>
      <c r="K34" s="14"/>
    </row>
    <row r="35" spans="1:8" ht="15">
      <c r="A35" s="55"/>
      <c r="B35" s="55"/>
      <c r="C35" s="55"/>
      <c r="D35" s="53"/>
      <c r="E35" s="53"/>
      <c r="F35" s="53"/>
      <c r="G35" s="5" t="str">
        <f>'[1]реквизиты'!$G$10</f>
        <v>/г.Владикавказ/</v>
      </c>
      <c r="H35" s="6"/>
    </row>
    <row r="36" spans="1:8" ht="12.75">
      <c r="A36" s="6"/>
      <c r="B36" s="6"/>
      <c r="C36" s="6"/>
      <c r="D36" s="53"/>
      <c r="E36" s="53"/>
      <c r="F36" s="53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60" t="str">
        <f>'пр.хода'!C3</f>
        <v>Первенство СКФО по  самбо среди юниоров 1995-1996 г.р.</v>
      </c>
      <c r="B1" s="161"/>
      <c r="C1" s="161"/>
      <c r="D1" s="161"/>
      <c r="E1" s="161"/>
      <c r="F1" s="161"/>
      <c r="G1" s="161"/>
      <c r="H1" s="161"/>
      <c r="I1" s="161"/>
    </row>
    <row r="2" spans="4:6" ht="27.75" customHeight="1">
      <c r="D2" s="49"/>
      <c r="E2" s="49"/>
      <c r="F2" s="60" t="str">
        <f>HYPERLINK('пр.взв.'!D4)</f>
        <v>в.к.48 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65" t="s">
        <v>13</v>
      </c>
      <c r="B5" s="165" t="s">
        <v>5</v>
      </c>
      <c r="C5" s="173" t="s">
        <v>6</v>
      </c>
      <c r="D5" s="165" t="s">
        <v>14</v>
      </c>
      <c r="E5" s="177" t="s">
        <v>15</v>
      </c>
      <c r="F5" s="178"/>
      <c r="G5" s="165" t="s">
        <v>16</v>
      </c>
      <c r="H5" s="165" t="s">
        <v>17</v>
      </c>
      <c r="I5" s="165" t="s">
        <v>18</v>
      </c>
    </row>
    <row r="6" spans="1:9" ht="12.75">
      <c r="A6" s="172"/>
      <c r="B6" s="172"/>
      <c r="C6" s="172"/>
      <c r="D6" s="172"/>
      <c r="E6" s="179"/>
      <c r="F6" s="180"/>
      <c r="G6" s="172"/>
      <c r="H6" s="172"/>
      <c r="I6" s="172"/>
    </row>
    <row r="7" spans="1:9" ht="12.75">
      <c r="A7" s="171"/>
      <c r="B7" s="174">
        <f>'пр.хода'!C22</f>
        <v>0</v>
      </c>
      <c r="C7" s="162" t="e">
        <f>VLOOKUP(B7,'пр.взв.'!B7:D22,2,FALSE)</f>
        <v>#N/A</v>
      </c>
      <c r="D7" s="162" t="e">
        <f>VLOOKUP(B7,'пр.взв.'!B7:F22,3,FALSE)</f>
        <v>#N/A</v>
      </c>
      <c r="E7" s="108" t="e">
        <f>VLOOKUP(B7,'пр.взв.'!B7:F22,4,FALSE)</f>
        <v>#N/A</v>
      </c>
      <c r="F7" s="162" t="e">
        <f>VLOOKUP(B7,'пр.взв.'!B7:G22,5,FALSE)</f>
        <v>#N/A</v>
      </c>
      <c r="G7" s="175"/>
      <c r="H7" s="170"/>
      <c r="I7" s="165"/>
    </row>
    <row r="8" spans="1:9" ht="12.75">
      <c r="A8" s="171"/>
      <c r="B8" s="165"/>
      <c r="C8" s="163"/>
      <c r="D8" s="163"/>
      <c r="E8" s="109"/>
      <c r="F8" s="169"/>
      <c r="G8" s="175"/>
      <c r="H8" s="170"/>
      <c r="I8" s="165"/>
    </row>
    <row r="9" spans="1:9" ht="12.75">
      <c r="A9" s="166"/>
      <c r="B9" s="174">
        <f>'пр.хода'!B27</f>
        <v>0</v>
      </c>
      <c r="C9" s="162" t="e">
        <f>VLOOKUP(B9,'пр.взв.'!B7:D24,2,FALSE)</f>
        <v>#N/A</v>
      </c>
      <c r="D9" s="162" t="e">
        <f>VLOOKUP(B9,'пр.взв.'!B7:F24,3,FALSE)</f>
        <v>#N/A</v>
      </c>
      <c r="E9" s="108" t="e">
        <f>VLOOKUP(B9,'пр.взв.'!B9:F24,4,FALSE)</f>
        <v>#N/A</v>
      </c>
      <c r="F9" s="162" t="e">
        <f>VLOOKUP(B9,'пр.взв.'!B7:G24,5,FALSE)</f>
        <v>#N/A</v>
      </c>
      <c r="G9" s="175"/>
      <c r="H9" s="165"/>
      <c r="I9" s="165"/>
    </row>
    <row r="10" spans="1:9" ht="12.75">
      <c r="A10" s="166"/>
      <c r="B10" s="165"/>
      <c r="C10" s="163"/>
      <c r="D10" s="163"/>
      <c r="E10" s="176"/>
      <c r="F10" s="163"/>
      <c r="G10" s="175"/>
      <c r="H10" s="165"/>
      <c r="I10" s="165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в.к.48  кг</v>
      </c>
    </row>
    <row r="17" spans="1:9" ht="12.75">
      <c r="A17" s="165" t="s">
        <v>13</v>
      </c>
      <c r="B17" s="165" t="s">
        <v>5</v>
      </c>
      <c r="C17" s="173" t="s">
        <v>6</v>
      </c>
      <c r="D17" s="165" t="s">
        <v>14</v>
      </c>
      <c r="E17" s="177" t="s">
        <v>15</v>
      </c>
      <c r="F17" s="178"/>
      <c r="G17" s="165" t="s">
        <v>16</v>
      </c>
      <c r="H17" s="165" t="s">
        <v>17</v>
      </c>
      <c r="I17" s="165" t="s">
        <v>18</v>
      </c>
    </row>
    <row r="18" spans="1:9" ht="12.75">
      <c r="A18" s="172"/>
      <c r="B18" s="172"/>
      <c r="C18" s="172"/>
      <c r="D18" s="172"/>
      <c r="E18" s="179"/>
      <c r="F18" s="180"/>
      <c r="G18" s="172"/>
      <c r="H18" s="172"/>
      <c r="I18" s="172"/>
    </row>
    <row r="19" spans="1:9" ht="12.75" customHeight="1">
      <c r="A19" s="171"/>
      <c r="B19" s="167">
        <f>'пр.хода'!R22</f>
        <v>0</v>
      </c>
      <c r="C19" s="168" t="e">
        <f>VLOOKUP(B19,'пр.взв.'!B7:F22,2,FALSE)</f>
        <v>#N/A</v>
      </c>
      <c r="D19" s="168" t="e">
        <f>VLOOKUP(B19,'пр.взв.'!B7:G22,3,FALSE)</f>
        <v>#N/A</v>
      </c>
      <c r="E19" s="108" t="e">
        <f>VLOOKUP(B19,'пр.взв.'!B1:F34,4,FALSE)</f>
        <v>#N/A</v>
      </c>
      <c r="F19" s="162" t="e">
        <f>VLOOKUP(B19,'пр.взв.'!B7:H22,5,FALSE)</f>
        <v>#N/A</v>
      </c>
      <c r="G19" s="164"/>
      <c r="H19" s="170"/>
      <c r="I19" s="165"/>
    </row>
    <row r="20" spans="1:9" ht="12.75">
      <c r="A20" s="171"/>
      <c r="B20" s="165"/>
      <c r="C20" s="168"/>
      <c r="D20" s="168"/>
      <c r="E20" s="109"/>
      <c r="F20" s="169"/>
      <c r="G20" s="164"/>
      <c r="H20" s="170"/>
      <c r="I20" s="165"/>
    </row>
    <row r="21" spans="1:9" ht="12.75" customHeight="1">
      <c r="A21" s="166"/>
      <c r="B21" s="174">
        <f>'пр.хода'!S27</f>
        <v>0</v>
      </c>
      <c r="C21" s="168" t="e">
        <f>VLOOKUP(B21,'пр.взв.'!B7:F24,2,FALSE)</f>
        <v>#N/A</v>
      </c>
      <c r="D21" s="168" t="e">
        <f>VLOOKUP(B21,'пр.взв.'!B7:G24,3,FALSE)</f>
        <v>#N/A</v>
      </c>
      <c r="E21" s="108" t="e">
        <f>VLOOKUP(B21,'пр.взв.'!B2:F36,4,FALSE)</f>
        <v>#N/A</v>
      </c>
      <c r="F21" s="162" t="e">
        <f>VLOOKUP(B21,'пр.взв.'!B7:H24,5,FALSE)</f>
        <v>#N/A</v>
      </c>
      <c r="G21" s="164"/>
      <c r="H21" s="165"/>
      <c r="I21" s="165"/>
    </row>
    <row r="22" spans="1:9" ht="12.75">
      <c r="A22" s="166"/>
      <c r="B22" s="165"/>
      <c r="C22" s="168"/>
      <c r="D22" s="168"/>
      <c r="E22" s="176"/>
      <c r="F22" s="163"/>
      <c r="G22" s="164"/>
      <c r="H22" s="165"/>
      <c r="I22" s="165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в.к.48  кг</v>
      </c>
    </row>
    <row r="30" spans="1:9" ht="12.75">
      <c r="A30" s="165" t="s">
        <v>13</v>
      </c>
      <c r="B30" s="165" t="s">
        <v>5</v>
      </c>
      <c r="C30" s="173" t="s">
        <v>6</v>
      </c>
      <c r="D30" s="165" t="s">
        <v>14</v>
      </c>
      <c r="E30" s="177" t="s">
        <v>15</v>
      </c>
      <c r="F30" s="178"/>
      <c r="G30" s="165" t="s">
        <v>16</v>
      </c>
      <c r="H30" s="165" t="s">
        <v>17</v>
      </c>
      <c r="I30" s="165" t="s">
        <v>18</v>
      </c>
    </row>
    <row r="31" spans="1:9" ht="12.75">
      <c r="A31" s="172"/>
      <c r="B31" s="172"/>
      <c r="C31" s="172"/>
      <c r="D31" s="172"/>
      <c r="E31" s="181"/>
      <c r="F31" s="182"/>
      <c r="G31" s="172"/>
      <c r="H31" s="172"/>
      <c r="I31" s="172"/>
    </row>
    <row r="32" spans="1:9" ht="12.75" customHeight="1">
      <c r="A32" s="171"/>
      <c r="B32" s="167">
        <f>'пр.хода'!G11</f>
        <v>1</v>
      </c>
      <c r="C32" s="168" t="str">
        <f>VLOOKUP(B32,'пр.взв.'!B7:F35,2,FALSE)</f>
        <v>Чотчаев Динислам Хасанович</v>
      </c>
      <c r="D32" s="168" t="str">
        <f>VLOOKUP(B32,'пр.взв.'!B7:G35,3,FALSE)</f>
        <v>03.07.1995 КМС</v>
      </c>
      <c r="E32" s="108" t="str">
        <f>VLOOKUP(B32,'пр.взв.'!B2:F47,4,FALSE)</f>
        <v>КЧР</v>
      </c>
      <c r="F32" s="162" t="str">
        <f>VLOOKUP(B32,'пр.взв.'!B7:H35,5,FALSE)</f>
        <v>МО</v>
      </c>
      <c r="G32" s="164"/>
      <c r="H32" s="170"/>
      <c r="I32" s="165"/>
    </row>
    <row r="33" spans="1:9" ht="12.75">
      <c r="A33" s="171"/>
      <c r="B33" s="165"/>
      <c r="C33" s="168"/>
      <c r="D33" s="168"/>
      <c r="E33" s="109"/>
      <c r="F33" s="169"/>
      <c r="G33" s="164"/>
      <c r="H33" s="170"/>
      <c r="I33" s="165"/>
    </row>
    <row r="34" spans="1:9" ht="12.75" customHeight="1">
      <c r="A34" s="166"/>
      <c r="B34" s="167">
        <f>'пр.хода'!O11</f>
        <v>2</v>
      </c>
      <c r="C34" s="168" t="str">
        <f>VLOOKUP(B34,'пр.взв.'!B7:F37,2,FALSE)</f>
        <v>Джабаров Мурад Агабубаевич</v>
      </c>
      <c r="D34" s="168" t="str">
        <f>VLOOKUP(B34,'пр.взв.'!B7:G37,3,FALSE)</f>
        <v>08.02.1996 1 разряд</v>
      </c>
      <c r="E34" s="108" t="str">
        <f>VLOOKUP(B34,'пр.взв.'!B3:F49,4,FALSE)</f>
        <v>РД</v>
      </c>
      <c r="F34" s="162" t="str">
        <f>VLOOKUP(B34,'пр.взв.'!B7:H37,5,FALSE)</f>
        <v>ПР</v>
      </c>
      <c r="G34" s="164"/>
      <c r="H34" s="165"/>
      <c r="I34" s="165"/>
    </row>
    <row r="35" spans="1:9" ht="12.75">
      <c r="A35" s="166"/>
      <c r="B35" s="165"/>
      <c r="C35" s="168"/>
      <c r="D35" s="168"/>
      <c r="E35" s="176"/>
      <c r="F35" s="163"/>
      <c r="G35" s="164"/>
      <c r="H35" s="165"/>
      <c r="I35" s="165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11" sqref="C11:C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51" t="s">
        <v>23</v>
      </c>
      <c r="B1" s="152"/>
      <c r="C1" s="152"/>
      <c r="D1" s="152"/>
      <c r="E1" s="152"/>
      <c r="F1" s="152"/>
      <c r="G1" s="152"/>
      <c r="H1" s="152"/>
    </row>
    <row r="2" spans="1:8" ht="33.75" customHeight="1" thickBot="1">
      <c r="A2" s="160" t="str">
        <f>'пр.хода'!C3</f>
        <v>Первенство СКФО по  самбо среди юниоров 1995-1996 г.р.</v>
      </c>
      <c r="B2" s="199"/>
      <c r="C2" s="199"/>
      <c r="D2" s="199"/>
      <c r="E2" s="199"/>
      <c r="F2" s="199"/>
      <c r="G2" s="199"/>
      <c r="H2" s="200"/>
    </row>
    <row r="3" spans="1:12" ht="17.25" customHeight="1">
      <c r="A3" s="132" t="str">
        <f>'пр.хода'!C4</f>
        <v>20-25 декабря 2014г.                             г.Нальчик</v>
      </c>
      <c r="B3" s="132"/>
      <c r="C3" s="132"/>
      <c r="D3" s="132"/>
      <c r="E3" s="132"/>
      <c r="F3" s="132"/>
      <c r="G3" s="132"/>
      <c r="H3" s="132"/>
      <c r="I3" s="13"/>
      <c r="J3" s="13"/>
      <c r="K3" s="13"/>
      <c r="L3" s="14"/>
    </row>
    <row r="4" spans="4:11" ht="19.5" customHeight="1">
      <c r="D4" s="195" t="s">
        <v>55</v>
      </c>
      <c r="E4" s="195"/>
      <c r="F4" s="195"/>
      <c r="I4" s="15"/>
      <c r="J4" s="15"/>
      <c r="K4" s="15"/>
    </row>
    <row r="5" spans="1:8" ht="12.75" customHeight="1">
      <c r="A5" s="172" t="s">
        <v>4</v>
      </c>
      <c r="B5" s="188" t="s">
        <v>5</v>
      </c>
      <c r="C5" s="172" t="s">
        <v>6</v>
      </c>
      <c r="D5" s="172" t="s">
        <v>7</v>
      </c>
      <c r="E5" s="201" t="s">
        <v>8</v>
      </c>
      <c r="F5" s="114"/>
      <c r="G5" s="172" t="s">
        <v>10</v>
      </c>
      <c r="H5" s="172" t="s">
        <v>9</v>
      </c>
    </row>
    <row r="6" spans="1:8" ht="12.75">
      <c r="A6" s="173"/>
      <c r="B6" s="189"/>
      <c r="C6" s="173"/>
      <c r="D6" s="173"/>
      <c r="E6" s="202"/>
      <c r="F6" s="117"/>
      <c r="G6" s="173"/>
      <c r="H6" s="173"/>
    </row>
    <row r="7" spans="1:8" ht="12.75" customHeight="1">
      <c r="A7" s="165">
        <v>1</v>
      </c>
      <c r="B7" s="183">
        <v>1</v>
      </c>
      <c r="C7" s="184" t="str">
        <f>'[1]регистрация'!E6</f>
        <v>Чотчаев Динислам Хасанович</v>
      </c>
      <c r="D7" s="165" t="str">
        <f>'[1]регистрация'!F6</f>
        <v>03.07.1995 КМС</v>
      </c>
      <c r="E7" s="186" t="str">
        <f>'[1]регистрация'!G6</f>
        <v>КЧР</v>
      </c>
      <c r="F7" s="187" t="str">
        <f>'[1]регистрация'!H6</f>
        <v>МО</v>
      </c>
      <c r="G7" s="170">
        <f>'[1]регистрация'!I6</f>
        <v>0</v>
      </c>
      <c r="H7" s="184" t="str">
        <f>'[1]регистрация'!J6</f>
        <v>Урусов А. Х., Байчоров П. И.</v>
      </c>
    </row>
    <row r="8" spans="1:8" ht="12.75">
      <c r="A8" s="165"/>
      <c r="B8" s="183"/>
      <c r="C8" s="184"/>
      <c r="D8" s="165"/>
      <c r="E8" s="186"/>
      <c r="F8" s="187"/>
      <c r="G8" s="170"/>
      <c r="H8" s="184"/>
    </row>
    <row r="9" spans="1:8" ht="12.75" customHeight="1">
      <c r="A9" s="165">
        <v>2</v>
      </c>
      <c r="B9" s="190">
        <v>2</v>
      </c>
      <c r="C9" s="184" t="str">
        <f>'[1]регистрация'!E8</f>
        <v>Джабаров Мурад Агабубаевич</v>
      </c>
      <c r="D9" s="165" t="str">
        <f>'[1]регистрация'!F8</f>
        <v>08.02.1996 1 разряд</v>
      </c>
      <c r="E9" s="186" t="str">
        <f>'[1]регистрация'!G8</f>
        <v>РД</v>
      </c>
      <c r="F9" s="187" t="str">
        <f>'[1]регистрация'!H8</f>
        <v>ПР</v>
      </c>
      <c r="G9" s="170">
        <f>'[1]регистрация'!I8</f>
        <v>0</v>
      </c>
      <c r="H9" s="184" t="str">
        <f>'[1]регистрация'!J8</f>
        <v>Омаров Г. А.</v>
      </c>
    </row>
    <row r="10" spans="1:8" ht="12.75" customHeight="1">
      <c r="A10" s="165"/>
      <c r="B10" s="190"/>
      <c r="C10" s="184"/>
      <c r="D10" s="165"/>
      <c r="E10" s="186"/>
      <c r="F10" s="187"/>
      <c r="G10" s="170"/>
      <c r="H10" s="184"/>
    </row>
    <row r="11" spans="1:8" ht="12.75" customHeight="1">
      <c r="A11" s="165">
        <v>3</v>
      </c>
      <c r="B11" s="190"/>
      <c r="C11" s="192"/>
      <c r="D11" s="186"/>
      <c r="E11" s="186"/>
      <c r="F11" s="186"/>
      <c r="G11" s="185"/>
      <c r="H11" s="186"/>
    </row>
    <row r="12" spans="1:8" ht="15" customHeight="1">
      <c r="A12" s="165"/>
      <c r="B12" s="190"/>
      <c r="C12" s="192"/>
      <c r="D12" s="186"/>
      <c r="E12" s="186"/>
      <c r="F12" s="186"/>
      <c r="G12" s="185"/>
      <c r="H12" s="186"/>
    </row>
    <row r="13" spans="1:8" ht="12.75" customHeight="1">
      <c r="A13" s="165">
        <v>4</v>
      </c>
      <c r="B13" s="190"/>
      <c r="C13" s="193"/>
      <c r="D13" s="122"/>
      <c r="E13" s="122"/>
      <c r="F13" s="122"/>
      <c r="G13" s="194"/>
      <c r="H13" s="193"/>
    </row>
    <row r="14" spans="1:8" ht="15" customHeight="1">
      <c r="A14" s="165"/>
      <c r="B14" s="190"/>
      <c r="C14" s="193"/>
      <c r="D14" s="122"/>
      <c r="E14" s="122"/>
      <c r="F14" s="122"/>
      <c r="G14" s="194"/>
      <c r="H14" s="193"/>
    </row>
    <row r="15" spans="1:8" ht="15" customHeight="1">
      <c r="A15" s="165">
        <v>5</v>
      </c>
      <c r="B15" s="190"/>
      <c r="C15" s="184"/>
      <c r="D15" s="191"/>
      <c r="E15" s="122"/>
      <c r="F15" s="122"/>
      <c r="G15" s="170"/>
      <c r="H15" s="184"/>
    </row>
    <row r="16" spans="1:8" ht="15.75" customHeight="1">
      <c r="A16" s="165"/>
      <c r="B16" s="190"/>
      <c r="C16" s="184"/>
      <c r="D16" s="191"/>
      <c r="E16" s="122"/>
      <c r="F16" s="122"/>
      <c r="G16" s="170"/>
      <c r="H16" s="196"/>
    </row>
    <row r="17" spans="1:8" ht="12.75" customHeight="1">
      <c r="A17" s="165">
        <v>6</v>
      </c>
      <c r="B17" s="190"/>
      <c r="C17" s="193"/>
      <c r="D17" s="122"/>
      <c r="E17" s="122"/>
      <c r="F17" s="122"/>
      <c r="G17" s="194"/>
      <c r="H17" s="193"/>
    </row>
    <row r="18" spans="1:8" ht="15" customHeight="1">
      <c r="A18" s="165"/>
      <c r="B18" s="190"/>
      <c r="C18" s="193"/>
      <c r="D18" s="122"/>
      <c r="E18" s="122"/>
      <c r="F18" s="122"/>
      <c r="G18" s="194"/>
      <c r="H18" s="193"/>
    </row>
    <row r="19" spans="1:8" ht="12.75" customHeight="1">
      <c r="A19" s="165">
        <v>7</v>
      </c>
      <c r="B19" s="190"/>
      <c r="C19" s="193"/>
      <c r="D19" s="122"/>
      <c r="E19" s="122"/>
      <c r="F19" s="123"/>
      <c r="G19" s="122"/>
      <c r="H19" s="197"/>
    </row>
    <row r="20" spans="1:8" ht="15" customHeight="1">
      <c r="A20" s="165"/>
      <c r="B20" s="190"/>
      <c r="C20" s="193"/>
      <c r="D20" s="122"/>
      <c r="E20" s="122"/>
      <c r="F20" s="124"/>
      <c r="G20" s="122"/>
      <c r="H20" s="198"/>
    </row>
    <row r="21" spans="1:8" ht="12.75" customHeight="1">
      <c r="A21" s="165">
        <v>8</v>
      </c>
      <c r="B21" s="190"/>
      <c r="C21" s="193"/>
      <c r="D21" s="122"/>
      <c r="E21" s="122"/>
      <c r="F21" s="122"/>
      <c r="G21" s="194"/>
      <c r="H21" s="193"/>
    </row>
    <row r="22" spans="1:8" ht="15" customHeight="1">
      <c r="A22" s="165"/>
      <c r="B22" s="190"/>
      <c r="C22" s="193"/>
      <c r="D22" s="122"/>
      <c r="E22" s="122"/>
      <c r="F22" s="122"/>
      <c r="G22" s="194"/>
      <c r="H22" s="193"/>
    </row>
    <row r="24" ht="15" customHeight="1"/>
    <row r="25" spans="1:7" ht="12.75">
      <c r="A25" s="105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105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105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5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57" t="s">
        <v>40</v>
      </c>
      <c r="C1" s="257"/>
      <c r="D1" s="257"/>
      <c r="E1" s="257"/>
      <c r="F1" s="257"/>
      <c r="G1" s="257"/>
      <c r="H1" s="257"/>
      <c r="I1" s="257"/>
      <c r="K1" s="257" t="s">
        <v>40</v>
      </c>
      <c r="L1" s="257"/>
      <c r="M1" s="257"/>
      <c r="N1" s="257"/>
      <c r="O1" s="257"/>
      <c r="P1" s="257"/>
      <c r="Q1" s="257"/>
      <c r="R1" s="257"/>
    </row>
    <row r="2" spans="2:18" ht="15.75" customHeight="1">
      <c r="B2" s="258" t="str">
        <f>'пр.взв.'!D4</f>
        <v>в.к.48  кг</v>
      </c>
      <c r="C2" s="259"/>
      <c r="D2" s="259"/>
      <c r="E2" s="259"/>
      <c r="F2" s="259"/>
      <c r="G2" s="259"/>
      <c r="H2" s="259"/>
      <c r="I2" s="259"/>
      <c r="K2" s="258" t="str">
        <f>'пр.взв.'!D4</f>
        <v>в.к.48  кг</v>
      </c>
      <c r="L2" s="259"/>
      <c r="M2" s="259"/>
      <c r="N2" s="259"/>
      <c r="O2" s="259"/>
      <c r="P2" s="259"/>
      <c r="Q2" s="259"/>
      <c r="R2" s="259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39" t="s">
        <v>47</v>
      </c>
      <c r="B4" s="241" t="s">
        <v>5</v>
      </c>
      <c r="C4" s="235" t="s">
        <v>6</v>
      </c>
      <c r="D4" s="208" t="s">
        <v>14</v>
      </c>
      <c r="E4" s="208" t="s">
        <v>15</v>
      </c>
      <c r="F4" s="235" t="s">
        <v>16</v>
      </c>
      <c r="G4" s="237" t="s">
        <v>42</v>
      </c>
      <c r="H4" s="146" t="s">
        <v>43</v>
      </c>
      <c r="I4" s="229" t="s">
        <v>18</v>
      </c>
      <c r="J4" s="239" t="s">
        <v>47</v>
      </c>
      <c r="K4" s="241" t="s">
        <v>5</v>
      </c>
      <c r="L4" s="235" t="s">
        <v>6</v>
      </c>
      <c r="M4" s="208" t="s">
        <v>14</v>
      </c>
      <c r="N4" s="208" t="s">
        <v>15</v>
      </c>
      <c r="O4" s="235" t="s">
        <v>16</v>
      </c>
      <c r="P4" s="237" t="s">
        <v>42</v>
      </c>
      <c r="Q4" s="227" t="s">
        <v>43</v>
      </c>
      <c r="R4" s="229" t="s">
        <v>18</v>
      </c>
    </row>
    <row r="5" spans="1:18" ht="13.5" customHeight="1" thickBot="1">
      <c r="A5" s="240"/>
      <c r="B5" s="242" t="s">
        <v>37</v>
      </c>
      <c r="C5" s="236"/>
      <c r="D5" s="234"/>
      <c r="E5" s="234"/>
      <c r="F5" s="236"/>
      <c r="G5" s="238"/>
      <c r="H5" s="147"/>
      <c r="I5" s="230" t="s">
        <v>38</v>
      </c>
      <c r="J5" s="240"/>
      <c r="K5" s="242" t="s">
        <v>37</v>
      </c>
      <c r="L5" s="236"/>
      <c r="M5" s="234"/>
      <c r="N5" s="234"/>
      <c r="O5" s="236"/>
      <c r="P5" s="238"/>
      <c r="Q5" s="228"/>
      <c r="R5" s="230" t="s">
        <v>38</v>
      </c>
    </row>
    <row r="6" spans="1:18" ht="12.75">
      <c r="A6" s="253">
        <v>1</v>
      </c>
      <c r="B6" s="252">
        <v>1</v>
      </c>
      <c r="C6" s="231" t="str">
        <f>VLOOKUP(B6,'пр.взв.'!B7:F70,2,FALSE)</f>
        <v>Чотчаев Динислам Хасанович</v>
      </c>
      <c r="D6" s="233" t="str">
        <f>VLOOKUP(B6,'пр.взв.'!B7:G126,3,FALSE)</f>
        <v>03.07.1995 КМС</v>
      </c>
      <c r="E6" s="233" t="str">
        <f>VLOOKUP(B6,'пр.взв.'!B7:H126,5,FALSE)</f>
        <v>МО</v>
      </c>
      <c r="F6" s="216"/>
      <c r="G6" s="217"/>
      <c r="H6" s="207"/>
      <c r="I6" s="208"/>
      <c r="J6" s="218">
        <v>3</v>
      </c>
      <c r="K6" s="252">
        <v>2</v>
      </c>
      <c r="L6" s="223" t="str">
        <f>VLOOKUP(K6,'пр.взв.'!B7:F70,2,FALSE)</f>
        <v>Джабаров Мурад Агабубаевич</v>
      </c>
      <c r="M6" s="214" t="str">
        <f>VLOOKUP(K6,'пр.взв.'!B7:G126,3,FALSE)</f>
        <v>08.02.1996 1 разряд</v>
      </c>
      <c r="N6" s="214" t="str">
        <f>VLOOKUP(K6,'пр.взв.'!B7:H126,5,FALSE)</f>
        <v>ПР</v>
      </c>
      <c r="O6" s="216"/>
      <c r="P6" s="217"/>
      <c r="Q6" s="207"/>
      <c r="R6" s="208"/>
    </row>
    <row r="7" spans="1:18" ht="12.75">
      <c r="A7" s="254"/>
      <c r="B7" s="250"/>
      <c r="C7" s="232"/>
      <c r="D7" s="164"/>
      <c r="E7" s="164"/>
      <c r="F7" s="164"/>
      <c r="G7" s="164"/>
      <c r="H7" s="170"/>
      <c r="I7" s="165"/>
      <c r="J7" s="219"/>
      <c r="K7" s="250"/>
      <c r="L7" s="224"/>
      <c r="M7" s="215"/>
      <c r="N7" s="215"/>
      <c r="O7" s="164"/>
      <c r="P7" s="164"/>
      <c r="Q7" s="170"/>
      <c r="R7" s="165"/>
    </row>
    <row r="8" spans="1:18" ht="12.75">
      <c r="A8" s="254"/>
      <c r="B8" s="250">
        <v>5</v>
      </c>
      <c r="C8" s="211" t="e">
        <f>VLOOKUP(B8,'пр.взв.'!B7:F70,2,FALSE)</f>
        <v>#N/A</v>
      </c>
      <c r="D8" s="174" t="e">
        <f>VLOOKUP(B8,'пр.взв.'!B7:G128,3,FALSE)</f>
        <v>#N/A</v>
      </c>
      <c r="E8" s="215" t="e">
        <f>VLOOKUP(B8,'пр.взв.'!B9:H128,5,FALSE)</f>
        <v>#N/A</v>
      </c>
      <c r="F8" s="205"/>
      <c r="G8" s="205"/>
      <c r="H8" s="172"/>
      <c r="I8" s="172"/>
      <c r="J8" s="219"/>
      <c r="K8" s="250">
        <v>6</v>
      </c>
      <c r="L8" s="225" t="e">
        <f>VLOOKUP(K8,'пр.взв.'!B7:F70,2,FALSE)</f>
        <v>#N/A</v>
      </c>
      <c r="M8" s="203" t="e">
        <f>VLOOKUP(K8,'пр.взв.'!B7:G128,3,FALSE)</f>
        <v>#N/A</v>
      </c>
      <c r="N8" s="249" t="e">
        <f>VLOOKUP(K8,'пр.взв.'!B9:H128,5,FALSE)</f>
        <v>#N/A</v>
      </c>
      <c r="O8" s="205"/>
      <c r="P8" s="205"/>
      <c r="Q8" s="172"/>
      <c r="R8" s="172"/>
    </row>
    <row r="9" spans="1:18" ht="13.5" thickBot="1">
      <c r="A9" s="256"/>
      <c r="B9" s="251"/>
      <c r="C9" s="212"/>
      <c r="D9" s="213"/>
      <c r="E9" s="164"/>
      <c r="F9" s="206"/>
      <c r="G9" s="206"/>
      <c r="H9" s="147"/>
      <c r="I9" s="147"/>
      <c r="J9" s="220"/>
      <c r="K9" s="251"/>
      <c r="L9" s="226"/>
      <c r="M9" s="204"/>
      <c r="N9" s="215"/>
      <c r="O9" s="206"/>
      <c r="P9" s="206"/>
      <c r="Q9" s="147"/>
      <c r="R9" s="147"/>
    </row>
    <row r="10" spans="1:18" ht="12.75">
      <c r="A10" s="253">
        <v>2</v>
      </c>
      <c r="B10" s="252">
        <v>3</v>
      </c>
      <c r="C10" s="231" t="e">
        <f>VLOOKUP(B10,'пр.взв.'!B7:F70,2,FALSE)</f>
        <v>#N/A</v>
      </c>
      <c r="D10" s="215" t="e">
        <f>VLOOKUP(B10,'пр.взв.'!B7:G130,3,FALSE)</f>
        <v>#N/A</v>
      </c>
      <c r="E10" s="233" t="e">
        <f>VLOOKUP(B10,'пр.взв.'!B11:H130,5,FALSE)</f>
        <v>#N/A</v>
      </c>
      <c r="F10" s="216"/>
      <c r="G10" s="217"/>
      <c r="H10" s="207"/>
      <c r="I10" s="233"/>
      <c r="J10" s="218">
        <v>4</v>
      </c>
      <c r="K10" s="252">
        <v>4</v>
      </c>
      <c r="L10" s="223" t="e">
        <f>VLOOKUP(K10,'пр.взв.'!B7:F70,2,FALSE)</f>
        <v>#N/A</v>
      </c>
      <c r="M10" s="214" t="e">
        <f>VLOOKUP(K10,'пр.взв.'!B7:G130,3,FALSE)</f>
        <v>#N/A</v>
      </c>
      <c r="N10" s="214" t="e">
        <f>VLOOKUP(K10,'пр.взв.'!B11:H130,5,FALSE)</f>
        <v>#N/A</v>
      </c>
      <c r="O10" s="216"/>
      <c r="P10" s="217"/>
      <c r="Q10" s="207"/>
      <c r="R10" s="233"/>
    </row>
    <row r="11" spans="1:18" ht="12.75">
      <c r="A11" s="254"/>
      <c r="B11" s="250"/>
      <c r="C11" s="232"/>
      <c r="D11" s="164"/>
      <c r="E11" s="164"/>
      <c r="F11" s="164"/>
      <c r="G11" s="164"/>
      <c r="H11" s="170"/>
      <c r="I11" s="165"/>
      <c r="J11" s="219"/>
      <c r="K11" s="250"/>
      <c r="L11" s="224"/>
      <c r="M11" s="215"/>
      <c r="N11" s="215"/>
      <c r="O11" s="164"/>
      <c r="P11" s="164"/>
      <c r="Q11" s="170"/>
      <c r="R11" s="165"/>
    </row>
    <row r="12" spans="1:18" ht="12.75">
      <c r="A12" s="254"/>
      <c r="B12" s="250">
        <v>7</v>
      </c>
      <c r="C12" s="211" t="e">
        <f>VLOOKUP(B12,'пр.взв.'!B7:F70,2,FALSE)</f>
        <v>#N/A</v>
      </c>
      <c r="D12" s="174" t="e">
        <f>VLOOKUP(B12,'пр.взв.'!B7:G132,3,FALSE)</f>
        <v>#N/A</v>
      </c>
      <c r="E12" s="174" t="e">
        <f>VLOOKUP(B12,'пр.взв.'!B13:H132,5,FALSE)</f>
        <v>#N/A</v>
      </c>
      <c r="F12" s="205"/>
      <c r="G12" s="205"/>
      <c r="H12" s="172"/>
      <c r="I12" s="172"/>
      <c r="J12" s="219"/>
      <c r="K12" s="250">
        <v>8</v>
      </c>
      <c r="L12" s="225" t="e">
        <f>VLOOKUP(K12,'пр.взв.'!B7:F70,2,FALSE)</f>
        <v>#N/A</v>
      </c>
      <c r="M12" s="203" t="e">
        <f>VLOOKUP(K12,'пр.взв.'!B7:G132,3,FALSE)</f>
        <v>#N/A</v>
      </c>
      <c r="N12" s="249" t="e">
        <f>VLOOKUP(K12,'пр.взв.'!B13:H132,5,FALSE)</f>
        <v>#N/A</v>
      </c>
      <c r="O12" s="205"/>
      <c r="P12" s="205"/>
      <c r="Q12" s="172"/>
      <c r="R12" s="172"/>
    </row>
    <row r="13" spans="1:18" ht="13.5" thickBot="1">
      <c r="A13" s="255"/>
      <c r="B13" s="251"/>
      <c r="C13" s="212"/>
      <c r="D13" s="213"/>
      <c r="E13" s="213"/>
      <c r="F13" s="206"/>
      <c r="G13" s="206"/>
      <c r="H13" s="147"/>
      <c r="I13" s="147"/>
      <c r="J13" s="220"/>
      <c r="K13" s="251"/>
      <c r="L13" s="226"/>
      <c r="M13" s="204"/>
      <c r="N13" s="204"/>
      <c r="O13" s="206"/>
      <c r="P13" s="206"/>
      <c r="Q13" s="147"/>
      <c r="R13" s="147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в.к.48 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в.к.48  кг</v>
      </c>
      <c r="P15" s="75"/>
      <c r="Q15" s="75"/>
      <c r="R15" s="75"/>
    </row>
    <row r="16" spans="1:18" ht="12.75" customHeight="1">
      <c r="A16" s="239" t="s">
        <v>47</v>
      </c>
      <c r="B16" s="241" t="s">
        <v>5</v>
      </c>
      <c r="C16" s="235" t="s">
        <v>6</v>
      </c>
      <c r="D16" s="208" t="s">
        <v>14</v>
      </c>
      <c r="E16" s="208" t="s">
        <v>15</v>
      </c>
      <c r="F16" s="235" t="s">
        <v>16</v>
      </c>
      <c r="G16" s="237" t="s">
        <v>42</v>
      </c>
      <c r="H16" s="227" t="s">
        <v>43</v>
      </c>
      <c r="I16" s="229" t="s">
        <v>18</v>
      </c>
      <c r="J16" s="239" t="s">
        <v>47</v>
      </c>
      <c r="K16" s="241" t="s">
        <v>5</v>
      </c>
      <c r="L16" s="235" t="s">
        <v>6</v>
      </c>
      <c r="M16" s="208" t="s">
        <v>14</v>
      </c>
      <c r="N16" s="208" t="s">
        <v>15</v>
      </c>
      <c r="O16" s="235" t="s">
        <v>16</v>
      </c>
      <c r="P16" s="237" t="s">
        <v>42</v>
      </c>
      <c r="Q16" s="227" t="s">
        <v>43</v>
      </c>
      <c r="R16" s="229" t="s">
        <v>18</v>
      </c>
    </row>
    <row r="17" spans="1:18" ht="13.5" customHeight="1" thickBot="1">
      <c r="A17" s="240"/>
      <c r="B17" s="242" t="s">
        <v>37</v>
      </c>
      <c r="C17" s="236"/>
      <c r="D17" s="234"/>
      <c r="E17" s="234"/>
      <c r="F17" s="236"/>
      <c r="G17" s="238"/>
      <c r="H17" s="228"/>
      <c r="I17" s="230" t="s">
        <v>38</v>
      </c>
      <c r="J17" s="240"/>
      <c r="K17" s="242" t="s">
        <v>37</v>
      </c>
      <c r="L17" s="236"/>
      <c r="M17" s="234"/>
      <c r="N17" s="234"/>
      <c r="O17" s="236"/>
      <c r="P17" s="238"/>
      <c r="Q17" s="228"/>
      <c r="R17" s="230" t="s">
        <v>38</v>
      </c>
    </row>
    <row r="18" spans="1:18" ht="12.75">
      <c r="A18" s="245">
        <v>1</v>
      </c>
      <c r="B18" s="248">
        <f>'пр.хода'!E9</f>
        <v>0</v>
      </c>
      <c r="C18" s="231" t="e">
        <f>VLOOKUP(B18,'пр.взв.'!B1:F82,2,FALSE)</f>
        <v>#N/A</v>
      </c>
      <c r="D18" s="233" t="e">
        <f>VLOOKUP(B18,'пр.взв.'!B1:G138,3,FALSE)</f>
        <v>#N/A</v>
      </c>
      <c r="E18" s="233" t="e">
        <f>VLOOKUP(B18,'пр.взв.'!B1:H138,5,FALSE)</f>
        <v>#N/A</v>
      </c>
      <c r="F18" s="216"/>
      <c r="G18" s="217"/>
      <c r="H18" s="207"/>
      <c r="I18" s="208"/>
      <c r="J18" s="245">
        <v>2</v>
      </c>
      <c r="K18" s="248">
        <f>'пр.хода'!Q9</f>
        <v>0</v>
      </c>
      <c r="L18" s="223" t="e">
        <f>VLOOKUP(K18,'пр.взв.'!B1:F78,2,FALSE)</f>
        <v>#N/A</v>
      </c>
      <c r="M18" s="214" t="e">
        <f>VLOOKUP(K18,'пр.взв.'!B1:G138,3,FALSE)</f>
        <v>#N/A</v>
      </c>
      <c r="N18" s="214" t="e">
        <f>VLOOKUP(K18,'пр.взв.'!B1:H138,5,FALSE)</f>
        <v>#N/A</v>
      </c>
      <c r="O18" s="216"/>
      <c r="P18" s="217"/>
      <c r="Q18" s="207"/>
      <c r="R18" s="208"/>
    </row>
    <row r="19" spans="1:18" ht="12.75">
      <c r="A19" s="246"/>
      <c r="B19" s="222"/>
      <c r="C19" s="232"/>
      <c r="D19" s="164"/>
      <c r="E19" s="164"/>
      <c r="F19" s="164"/>
      <c r="G19" s="164"/>
      <c r="H19" s="170"/>
      <c r="I19" s="165"/>
      <c r="J19" s="246"/>
      <c r="K19" s="222"/>
      <c r="L19" s="224"/>
      <c r="M19" s="215"/>
      <c r="N19" s="215"/>
      <c r="O19" s="164"/>
      <c r="P19" s="164"/>
      <c r="Q19" s="170"/>
      <c r="R19" s="165"/>
    </row>
    <row r="20" spans="1:18" ht="12.75">
      <c r="A20" s="246"/>
      <c r="B20" s="244">
        <f>'пр.хода'!E13</f>
        <v>0</v>
      </c>
      <c r="C20" s="211" t="e">
        <f>VLOOKUP(B20,'пр.взв.'!B1:F82,2,FALSE)</f>
        <v>#N/A</v>
      </c>
      <c r="D20" s="174" t="e">
        <f>VLOOKUP(B20,'пр.взв.'!B1:G140,3,FALSE)</f>
        <v>#N/A</v>
      </c>
      <c r="E20" s="174" t="e">
        <f>VLOOKUP(B20,'пр.взв.'!B1:H140,5,FALSE)</f>
        <v>#N/A</v>
      </c>
      <c r="F20" s="205"/>
      <c r="G20" s="205"/>
      <c r="H20" s="172"/>
      <c r="I20" s="172"/>
      <c r="J20" s="246"/>
      <c r="K20" s="244">
        <f>'пр.хода'!Q13</f>
        <v>0</v>
      </c>
      <c r="L20" s="225" t="e">
        <f>VLOOKUP(K20,'пр.взв.'!B1:F78,2,FALSE)</f>
        <v>#N/A</v>
      </c>
      <c r="M20" s="203" t="e">
        <f>VLOOKUP(K20,'пр.взв.'!B1:G140,3,FALSE)</f>
        <v>#N/A</v>
      </c>
      <c r="N20" s="203" t="e">
        <f>VLOOKUP(K20,'пр.взв.'!B1:H140,5,FALSE)</f>
        <v>#N/A</v>
      </c>
      <c r="O20" s="205"/>
      <c r="P20" s="205"/>
      <c r="Q20" s="172"/>
      <c r="R20" s="172"/>
    </row>
    <row r="21" spans="1:18" ht="13.5" thickBot="1">
      <c r="A21" s="247"/>
      <c r="B21" s="210"/>
      <c r="C21" s="212"/>
      <c r="D21" s="213"/>
      <c r="E21" s="213"/>
      <c r="F21" s="206"/>
      <c r="G21" s="206"/>
      <c r="H21" s="147"/>
      <c r="I21" s="147"/>
      <c r="J21" s="247"/>
      <c r="K21" s="210"/>
      <c r="L21" s="226"/>
      <c r="M21" s="204"/>
      <c r="N21" s="204"/>
      <c r="O21" s="206"/>
      <c r="P21" s="206"/>
      <c r="Q21" s="147"/>
      <c r="R21" s="147"/>
    </row>
    <row r="23" spans="1:18" ht="15">
      <c r="A23" s="243" t="s">
        <v>45</v>
      </c>
      <c r="B23" s="243"/>
      <c r="C23" s="243"/>
      <c r="D23" s="243"/>
      <c r="E23" s="243"/>
      <c r="F23" s="243"/>
      <c r="G23" s="243"/>
      <c r="H23" s="243"/>
      <c r="I23" s="243"/>
      <c r="J23" s="243" t="s">
        <v>46</v>
      </c>
      <c r="K23" s="243"/>
      <c r="L23" s="243"/>
      <c r="M23" s="243"/>
      <c r="N23" s="243"/>
      <c r="O23" s="243"/>
      <c r="P23" s="243"/>
      <c r="Q23" s="243"/>
      <c r="R23" s="243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в.к.48 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в.к.48  кг</v>
      </c>
      <c r="P24" s="74"/>
      <c r="Q24" s="74"/>
      <c r="R24" s="74"/>
    </row>
    <row r="25" spans="1:18" ht="12.75" customHeight="1">
      <c r="A25" s="239" t="s">
        <v>47</v>
      </c>
      <c r="B25" s="241" t="s">
        <v>5</v>
      </c>
      <c r="C25" s="235" t="s">
        <v>6</v>
      </c>
      <c r="D25" s="208" t="s">
        <v>14</v>
      </c>
      <c r="E25" s="208" t="s">
        <v>15</v>
      </c>
      <c r="F25" s="235" t="s">
        <v>16</v>
      </c>
      <c r="G25" s="237" t="s">
        <v>42</v>
      </c>
      <c r="H25" s="227" t="s">
        <v>43</v>
      </c>
      <c r="I25" s="229" t="s">
        <v>18</v>
      </c>
      <c r="J25" s="239" t="s">
        <v>47</v>
      </c>
      <c r="K25" s="241" t="s">
        <v>5</v>
      </c>
      <c r="L25" s="235" t="s">
        <v>6</v>
      </c>
      <c r="M25" s="208" t="s">
        <v>14</v>
      </c>
      <c r="N25" s="208" t="s">
        <v>15</v>
      </c>
      <c r="O25" s="235" t="s">
        <v>16</v>
      </c>
      <c r="P25" s="237" t="s">
        <v>42</v>
      </c>
      <c r="Q25" s="227" t="s">
        <v>43</v>
      </c>
      <c r="R25" s="229" t="s">
        <v>18</v>
      </c>
    </row>
    <row r="26" spans="1:18" ht="13.5" customHeight="1" thickBot="1">
      <c r="A26" s="240"/>
      <c r="B26" s="242" t="s">
        <v>37</v>
      </c>
      <c r="C26" s="236"/>
      <c r="D26" s="234"/>
      <c r="E26" s="234"/>
      <c r="F26" s="236"/>
      <c r="G26" s="238"/>
      <c r="H26" s="228"/>
      <c r="I26" s="230" t="s">
        <v>38</v>
      </c>
      <c r="J26" s="240"/>
      <c r="K26" s="242" t="s">
        <v>37</v>
      </c>
      <c r="L26" s="236"/>
      <c r="M26" s="234"/>
      <c r="N26" s="234"/>
      <c r="O26" s="236"/>
      <c r="P26" s="238"/>
      <c r="Q26" s="228"/>
      <c r="R26" s="230" t="s">
        <v>38</v>
      </c>
    </row>
    <row r="27" spans="1:18" ht="12.75">
      <c r="A27" s="218">
        <v>1</v>
      </c>
      <c r="B27" s="221">
        <f>'пр.хода'!A21</f>
        <v>0</v>
      </c>
      <c r="C27" s="231" t="e">
        <f>VLOOKUP(B27,'пр.взв.'!B2:F91,2,FALSE)</f>
        <v>#N/A</v>
      </c>
      <c r="D27" s="233" t="e">
        <f>VLOOKUP(B27,'пр.взв.'!B2:G147,3,FALSE)</f>
        <v>#N/A</v>
      </c>
      <c r="E27" s="233" t="e">
        <f>VLOOKUP(B27,'пр.взв.'!B2:H147,5,FALSE)</f>
        <v>#N/A</v>
      </c>
      <c r="F27" s="216"/>
      <c r="G27" s="217"/>
      <c r="H27" s="207"/>
      <c r="I27" s="208"/>
      <c r="J27" s="218">
        <v>2</v>
      </c>
      <c r="K27" s="221">
        <f>'пр.хода'!U21</f>
        <v>0</v>
      </c>
      <c r="L27" s="223" t="e">
        <f>VLOOKUP(K27,'пр.взв.'!B2:F91,2,FALSE)</f>
        <v>#N/A</v>
      </c>
      <c r="M27" s="214" t="e">
        <f>VLOOKUP(K27,'пр.взв.'!B2:G147,3,FALSE)</f>
        <v>#N/A</v>
      </c>
      <c r="N27" s="214" t="e">
        <f>VLOOKUP(K27,'пр.взв.'!B2:H147,5,FALSE)</f>
        <v>#N/A</v>
      </c>
      <c r="O27" s="216"/>
      <c r="P27" s="217"/>
      <c r="Q27" s="207"/>
      <c r="R27" s="208"/>
    </row>
    <row r="28" spans="1:18" ht="12.75">
      <c r="A28" s="219"/>
      <c r="B28" s="222"/>
      <c r="C28" s="232"/>
      <c r="D28" s="164"/>
      <c r="E28" s="164"/>
      <c r="F28" s="164"/>
      <c r="G28" s="164"/>
      <c r="H28" s="170"/>
      <c r="I28" s="165"/>
      <c r="J28" s="219"/>
      <c r="K28" s="222"/>
      <c r="L28" s="224"/>
      <c r="M28" s="215"/>
      <c r="N28" s="215"/>
      <c r="O28" s="164"/>
      <c r="P28" s="164"/>
      <c r="Q28" s="170"/>
      <c r="R28" s="165"/>
    </row>
    <row r="29" spans="1:18" ht="12.75">
      <c r="A29" s="219"/>
      <c r="B29" s="209">
        <f>'пр.хода'!A23</f>
        <v>0</v>
      </c>
      <c r="C29" s="211" t="e">
        <f>VLOOKUP(B29,'пр.взв.'!B2:F91,2,FALSE)</f>
        <v>#N/A</v>
      </c>
      <c r="D29" s="174" t="e">
        <f>VLOOKUP(B29,'пр.взв.'!B2:G149,3,FALSE)</f>
        <v>#N/A</v>
      </c>
      <c r="E29" s="174" t="e">
        <f>VLOOKUP(B29,'пр.взв.'!B2:H149,5,FALSE)</f>
        <v>#N/A</v>
      </c>
      <c r="F29" s="205"/>
      <c r="G29" s="205"/>
      <c r="H29" s="172"/>
      <c r="I29" s="172"/>
      <c r="J29" s="219"/>
      <c r="K29" s="209">
        <f>'пр.хода'!U23</f>
        <v>0</v>
      </c>
      <c r="L29" s="225" t="e">
        <f>VLOOKUP(K29,'пр.взв.'!B2:F91,2,FALSE)</f>
        <v>#N/A</v>
      </c>
      <c r="M29" s="203" t="e">
        <f>VLOOKUP(K29,'пр.взв.'!B2:G149,3,FALSE)</f>
        <v>#N/A</v>
      </c>
      <c r="N29" s="203" t="e">
        <f>VLOOKUP(K29,'пр.взв.'!B2:H149,5,FALSE)</f>
        <v>#N/A</v>
      </c>
      <c r="O29" s="205"/>
      <c r="P29" s="205"/>
      <c r="Q29" s="172"/>
      <c r="R29" s="172"/>
    </row>
    <row r="30" spans="1:18" ht="13.5" thickBot="1">
      <c r="A30" s="220"/>
      <c r="B30" s="210"/>
      <c r="C30" s="212"/>
      <c r="D30" s="213"/>
      <c r="E30" s="213"/>
      <c r="F30" s="206"/>
      <c r="G30" s="206"/>
      <c r="H30" s="147"/>
      <c r="I30" s="147"/>
      <c r="J30" s="220"/>
      <c r="K30" s="210"/>
      <c r="L30" s="226"/>
      <c r="M30" s="204"/>
      <c r="N30" s="204"/>
      <c r="O30" s="206"/>
      <c r="P30" s="206"/>
      <c r="Q30" s="147"/>
      <c r="R30" s="147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3" t="s">
        <v>25</v>
      </c>
      <c r="D1" s="274"/>
      <c r="E1" s="274"/>
      <c r="F1" s="274"/>
      <c r="G1" s="274"/>
      <c r="H1" s="274"/>
      <c r="I1" s="274"/>
      <c r="J1" s="275"/>
    </row>
    <row r="2" spans="1:36" ht="26.25" customHeight="1" thickBot="1">
      <c r="A2" s="6"/>
      <c r="B2" s="6"/>
      <c r="C2" s="160" t="str">
        <f>'пр.хода'!C3</f>
        <v>Первенство СКФО по  самбо среди юниоров 1995-1996 г.р.</v>
      </c>
      <c r="D2" s="161"/>
      <c r="E2" s="161"/>
      <c r="F2" s="161"/>
      <c r="G2" s="161"/>
      <c r="H2" s="161"/>
      <c r="I2" s="161"/>
      <c r="J2" s="260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67" t="str">
        <f>'пр.хода'!C4</f>
        <v>20-25 декабря 2014г.                             г.Нальчик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106"/>
      <c r="N3" s="106"/>
      <c r="O3" s="106"/>
      <c r="P3" s="106"/>
      <c r="Q3" s="106"/>
      <c r="R3" s="10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в.к.48  кг</v>
      </c>
      <c r="G4" s="59"/>
      <c r="H4" s="59"/>
      <c r="I4" s="59"/>
      <c r="J4" s="59"/>
      <c r="K4" s="59"/>
      <c r="L4" s="58"/>
      <c r="M4" s="58"/>
    </row>
    <row r="5" spans="1:13" ht="16.5" thickBot="1">
      <c r="A5" s="272" t="s">
        <v>0</v>
      </c>
      <c r="B5" s="272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61">
        <v>1</v>
      </c>
      <c r="B6" s="263" t="str">
        <f>VLOOKUP('стартвый '!A6:A7,'пр.взв.'!B6:C21,2,FALSE)</f>
        <v>Чотчаев Динислам Хасанович</v>
      </c>
      <c r="C6" s="265" t="str">
        <f>VLOOKUP(A6,'пр.взв.'!B6:H21,3,FALSE)</f>
        <v>03.07.1995 КМС</v>
      </c>
      <c r="D6" s="265" t="str">
        <f>VLOOKUP(A6,'пр.взв.'!B6:H21,4,FALSE)</f>
        <v>КЧР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62"/>
      <c r="B7" s="264"/>
      <c r="C7" s="266"/>
      <c r="D7" s="266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70">
        <v>5</v>
      </c>
      <c r="B8" s="268" t="e">
        <f>VLOOKUP('стартвый '!A8:A9,'пр.взв.'!B8:C23,2,FALSE)</f>
        <v>#N/A</v>
      </c>
      <c r="C8" s="271" t="e">
        <f>VLOOKUP(A8,'пр.взв.'!B6:H21,3,FALSE)</f>
        <v>#N/A</v>
      </c>
      <c r="D8" s="271" t="e">
        <f>VLOOKUP(A8,'пр.взв.'!B6:H21,4,FALSE)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62"/>
      <c r="B9" s="264"/>
      <c r="C9" s="266"/>
      <c r="D9" s="266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61">
        <v>3</v>
      </c>
      <c r="B10" s="263" t="e">
        <f>VLOOKUP('стартвый '!A10:A11,'пр.взв.'!B10:C25,2,FALSE)</f>
        <v>#N/A</v>
      </c>
      <c r="C10" s="265" t="e">
        <f>VLOOKUP(A10,'пр.взв.'!B6:H21,3,FALSE)</f>
        <v>#N/A</v>
      </c>
      <c r="D10" s="265" t="e">
        <f>VLOOKUP(A10,'пр.взв.'!B6:H21,4,FALSE)</f>
        <v>#N/A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62"/>
      <c r="B11" s="264"/>
      <c r="C11" s="266"/>
      <c r="D11" s="266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70">
        <v>7</v>
      </c>
      <c r="B12" s="268" t="e">
        <f>VLOOKUP('стартвый '!A12:A13,'пр.взв.'!B12:C27,2,FALSE)</f>
        <v>#N/A</v>
      </c>
      <c r="C12" s="271" t="e">
        <f>VLOOKUP(A12,'пр.взв.'!B6:H21,3,FALSE)</f>
        <v>#N/A</v>
      </c>
      <c r="D12" s="271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6"/>
      <c r="B13" s="269"/>
      <c r="C13" s="277"/>
      <c r="D13" s="277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72" t="s">
        <v>1</v>
      </c>
      <c r="B16" s="272"/>
      <c r="E16" s="22"/>
      <c r="F16" s="22"/>
      <c r="G16" s="22"/>
      <c r="H16" s="22"/>
      <c r="I16" s="44"/>
      <c r="J16" s="3"/>
    </row>
    <row r="17" spans="1:10" ht="13.5" thickBot="1">
      <c r="A17" s="261">
        <v>2</v>
      </c>
      <c r="B17" s="263" t="str">
        <f>VLOOKUP(A17,'пр.взв.'!B7:H22,2,FALSE)</f>
        <v>Джабаров Мурад Агабубаевич</v>
      </c>
      <c r="C17" s="265" t="str">
        <f>VLOOKUP(A17,'пр.взв.'!B7:H22,3,FALSE)</f>
        <v>08.02.1996 1 разряд</v>
      </c>
      <c r="D17" s="265" t="str">
        <f>VLOOKUP(A17,'пр.взв.'!B7:H22,4,FALSE)</f>
        <v>РД</v>
      </c>
      <c r="E17" s="22"/>
      <c r="F17" s="22"/>
      <c r="G17" s="22"/>
      <c r="H17" s="22"/>
      <c r="I17" s="37"/>
      <c r="J17" s="3"/>
    </row>
    <row r="18" spans="1:10" ht="12.75">
      <c r="A18" s="262"/>
      <c r="B18" s="264"/>
      <c r="C18" s="266"/>
      <c r="D18" s="266"/>
      <c r="E18" s="24"/>
      <c r="F18" s="22"/>
      <c r="G18" s="29"/>
      <c r="H18" s="26"/>
      <c r="I18" s="37"/>
      <c r="J18" s="3"/>
    </row>
    <row r="19" spans="1:10" ht="13.5" thickBot="1">
      <c r="A19" s="270">
        <v>6</v>
      </c>
      <c r="B19" s="268" t="e">
        <f>VLOOKUP('стартвый '!A19:A20,'пр.взв.'!B7:H22,2,FALSE)</f>
        <v>#N/A</v>
      </c>
      <c r="C19" s="271" t="e">
        <f>VLOOKUP(A19,'пр.взв.'!B7:H22,3,FALSE)</f>
        <v>#N/A</v>
      </c>
      <c r="D19" s="271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62"/>
      <c r="B20" s="264"/>
      <c r="C20" s="266"/>
      <c r="D20" s="266"/>
      <c r="E20" s="22"/>
      <c r="F20" s="26"/>
      <c r="G20" s="24"/>
      <c r="H20" s="30"/>
      <c r="I20" s="37"/>
      <c r="J20" s="3"/>
    </row>
    <row r="21" spans="1:8" ht="13.5" thickBot="1">
      <c r="A21" s="261">
        <v>4</v>
      </c>
      <c r="B21" s="263" t="e">
        <f>VLOOKUP('стартвый '!A21:A22,'пр.взв.'!B7:H22,2,FALSE)</f>
        <v>#N/A</v>
      </c>
      <c r="C21" s="265" t="e">
        <f>VLOOKUP(A21,'пр.взв.'!B7:H22,3,FALSE)</f>
        <v>#N/A</v>
      </c>
      <c r="D21" s="265" t="e">
        <f>VLOOKUP(A21,'пр.взв.'!B7:H22,4,FALSE)</f>
        <v>#N/A</v>
      </c>
      <c r="E21" s="22"/>
      <c r="F21" s="26"/>
      <c r="G21" s="23"/>
      <c r="H21" s="3"/>
    </row>
    <row r="22" spans="1:8" ht="12.75">
      <c r="A22" s="262"/>
      <c r="B22" s="264"/>
      <c r="C22" s="266"/>
      <c r="D22" s="266"/>
      <c r="E22" s="24"/>
      <c r="F22" s="27"/>
      <c r="G22" s="28"/>
      <c r="H22" s="26"/>
    </row>
    <row r="23" spans="1:8" ht="13.5" thickBot="1">
      <c r="A23" s="270">
        <v>8</v>
      </c>
      <c r="B23" s="268" t="e">
        <f>VLOOKUP('стартвый '!A23:A24,'пр.взв.'!B7:H22,2,FALSE)</f>
        <v>#N/A</v>
      </c>
      <c r="C23" s="271" t="e">
        <f>VLOOKUP(A23,'пр.взв.'!B7:H22,3,FALSE)</f>
        <v>#N/A</v>
      </c>
      <c r="D23" s="271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76"/>
      <c r="B24" s="269"/>
      <c r="C24" s="277"/>
      <c r="D24" s="277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Главный судья, судья ВК</v>
      </c>
      <c r="C38" s="11"/>
      <c r="D38" s="11"/>
      <c r="E38" s="11"/>
      <c r="F38" s="3"/>
      <c r="G38" s="3"/>
      <c r="H38" s="3"/>
      <c r="I38" s="17" t="str">
        <f>'пр.хода'!N31</f>
        <v>И.Г. Циклаури</v>
      </c>
      <c r="J38" s="3"/>
      <c r="K38" s="18" t="str">
        <f>'пр.хода'!R31</f>
        <v>/г.Владикавказ/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Главный секретарь, судья ВК</v>
      </c>
      <c r="D40" s="11"/>
      <c r="E40" s="19"/>
      <c r="F40" s="45"/>
      <c r="G40" s="2"/>
      <c r="H40" s="2"/>
      <c r="I40" s="17" t="str">
        <f>'пр.хода'!N34</f>
        <v>С.Я. Ляликова</v>
      </c>
      <c r="J40" s="3"/>
      <c r="K40" s="20" t="str">
        <f>'пр.хода'!R34</f>
        <v>/г.Владикавказ/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8" sqref="A28:H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54" t="str">
        <f>'пр.хода'!C3</f>
        <v>Первенство СКФО по  самбо среди юниоров 1995-1996 г.р.</v>
      </c>
      <c r="B1" s="291"/>
      <c r="C1" s="291"/>
      <c r="D1" s="291"/>
      <c r="E1" s="291"/>
      <c r="F1" s="291"/>
      <c r="G1" s="291"/>
      <c r="H1" s="292"/>
    </row>
    <row r="2" spans="1:8" ht="12.75">
      <c r="A2" s="293" t="str">
        <f>'пр.хода'!C4</f>
        <v>20-25 декабря 2014г.                             г.Нальчик</v>
      </c>
      <c r="B2" s="293"/>
      <c r="C2" s="293"/>
      <c r="D2" s="293"/>
      <c r="E2" s="293"/>
      <c r="F2" s="293"/>
      <c r="G2" s="293"/>
      <c r="H2" s="293"/>
    </row>
    <row r="3" spans="1:8" ht="18.75" thickBot="1">
      <c r="A3" s="294" t="s">
        <v>31</v>
      </c>
      <c r="B3" s="294"/>
      <c r="C3" s="294"/>
      <c r="D3" s="294"/>
      <c r="E3" s="294"/>
      <c r="F3" s="294"/>
      <c r="G3" s="294"/>
      <c r="H3" s="294"/>
    </row>
    <row r="4" spans="2:8" ht="18.75" thickBot="1">
      <c r="B4" s="65"/>
      <c r="C4" s="66"/>
      <c r="D4" s="295" t="str">
        <f>HYPERLINK('пр.взв.'!D4)</f>
        <v>в.к.48  кг</v>
      </c>
      <c r="E4" s="296"/>
      <c r="F4" s="297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01" t="s">
        <v>32</v>
      </c>
      <c r="B6" s="287" t="str">
        <f>VLOOKUP(J6,'пр.взв.'!B6:H133,2,FALSE)</f>
        <v>Джабаров Мурад Агабубаевич</v>
      </c>
      <c r="C6" s="287"/>
      <c r="D6" s="287"/>
      <c r="E6" s="287"/>
      <c r="F6" s="287"/>
      <c r="G6" s="287"/>
      <c r="H6" s="280" t="str">
        <f>VLOOKUP(J6,'пр.взв.'!B6:H133,3,FALSE)</f>
        <v>08.02.1996 1 разряд</v>
      </c>
      <c r="I6" s="66"/>
      <c r="J6" s="67">
        <f>'пр.хода'!H9</f>
        <v>2</v>
      </c>
    </row>
    <row r="7" spans="1:10" ht="9.75" customHeight="1">
      <c r="A7" s="302"/>
      <c r="B7" s="288"/>
      <c r="C7" s="288"/>
      <c r="D7" s="288"/>
      <c r="E7" s="288"/>
      <c r="F7" s="288"/>
      <c r="G7" s="288"/>
      <c r="H7" s="289"/>
      <c r="I7" s="66"/>
      <c r="J7" s="67"/>
    </row>
    <row r="8" spans="1:10" ht="18">
      <c r="A8" s="302"/>
      <c r="B8" s="290" t="str">
        <f>VLOOKUP(J6,'пр.взв.'!B6:H133,4,FALSE)</f>
        <v>РД</v>
      </c>
      <c r="C8" s="290"/>
      <c r="D8" s="290"/>
      <c r="E8" s="290"/>
      <c r="F8" s="290"/>
      <c r="G8" s="290"/>
      <c r="H8" s="289"/>
      <c r="I8" s="66"/>
      <c r="J8" s="67"/>
    </row>
    <row r="9" spans="1:10" ht="9" customHeight="1" thickBot="1">
      <c r="A9" s="303"/>
      <c r="B9" s="282"/>
      <c r="C9" s="282"/>
      <c r="D9" s="282"/>
      <c r="E9" s="282"/>
      <c r="F9" s="282"/>
      <c r="G9" s="282"/>
      <c r="H9" s="283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298" t="s">
        <v>33</v>
      </c>
      <c r="B11" s="287" t="str">
        <f>VLOOKUP(J11,'пр.взв.'!B6:H133,2,FALSE)</f>
        <v>Чотчаев Динислам Хасанович</v>
      </c>
      <c r="C11" s="287"/>
      <c r="D11" s="287"/>
      <c r="E11" s="287"/>
      <c r="F11" s="287"/>
      <c r="G11" s="287"/>
      <c r="H11" s="280" t="str">
        <f>VLOOKUP(J11,'пр.взв.'!B6:H133,3,FALSE)</f>
        <v>03.07.1995 КМС</v>
      </c>
      <c r="I11" s="66"/>
      <c r="J11" s="67">
        <f>'пр.хода'!H14</f>
        <v>1</v>
      </c>
    </row>
    <row r="12" spans="1:10" ht="11.25" customHeight="1">
      <c r="A12" s="299"/>
      <c r="B12" s="288"/>
      <c r="C12" s="288"/>
      <c r="D12" s="288"/>
      <c r="E12" s="288"/>
      <c r="F12" s="288"/>
      <c r="G12" s="288"/>
      <c r="H12" s="289"/>
      <c r="I12" s="66"/>
      <c r="J12" s="67"/>
    </row>
    <row r="13" spans="1:10" ht="18">
      <c r="A13" s="299"/>
      <c r="B13" s="290" t="str">
        <f>VLOOKUP(J11,'пр.взв.'!B6:H133,4,FALSE)</f>
        <v>КЧР</v>
      </c>
      <c r="C13" s="290"/>
      <c r="D13" s="290"/>
      <c r="E13" s="290"/>
      <c r="F13" s="290"/>
      <c r="G13" s="290"/>
      <c r="H13" s="289"/>
      <c r="I13" s="66"/>
      <c r="J13" s="67"/>
    </row>
    <row r="14" spans="1:10" ht="9" customHeight="1" thickBot="1">
      <c r="A14" s="300"/>
      <c r="B14" s="282"/>
      <c r="C14" s="282"/>
      <c r="D14" s="282"/>
      <c r="E14" s="282"/>
      <c r="F14" s="282"/>
      <c r="G14" s="282"/>
      <c r="H14" s="283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284" t="s">
        <v>34</v>
      </c>
      <c r="B16" s="287" t="e">
        <f>VLOOKUP(J16,'пр.взв.'!B6:H133,2,FALSE)</f>
        <v>#N/A</v>
      </c>
      <c r="C16" s="287"/>
      <c r="D16" s="287"/>
      <c r="E16" s="287"/>
      <c r="F16" s="287"/>
      <c r="G16" s="287"/>
      <c r="H16" s="280" t="e">
        <f>VLOOKUP(J16,'пр.взв.'!B6:H133,3,FALSE)</f>
        <v>#N/A</v>
      </c>
      <c r="I16" s="66"/>
      <c r="J16" s="67">
        <f>'пр.хода'!E25</f>
        <v>0</v>
      </c>
    </row>
    <row r="17" spans="1:10" ht="10.5" customHeight="1">
      <c r="A17" s="285"/>
      <c r="B17" s="288"/>
      <c r="C17" s="288"/>
      <c r="D17" s="288"/>
      <c r="E17" s="288"/>
      <c r="F17" s="288"/>
      <c r="G17" s="288"/>
      <c r="H17" s="289"/>
      <c r="I17" s="66"/>
      <c r="J17" s="67"/>
    </row>
    <row r="18" spans="1:10" ht="18">
      <c r="A18" s="285"/>
      <c r="B18" s="290" t="e">
        <f>VLOOKUP(J16,'пр.взв.'!B6:H133,4,FALSE)</f>
        <v>#N/A</v>
      </c>
      <c r="C18" s="290"/>
      <c r="D18" s="290"/>
      <c r="E18" s="290"/>
      <c r="F18" s="290"/>
      <c r="G18" s="290"/>
      <c r="H18" s="289"/>
      <c r="I18" s="66"/>
      <c r="J18" s="67"/>
    </row>
    <row r="19" spans="1:10" ht="9" customHeight="1" thickBot="1">
      <c r="A19" s="286"/>
      <c r="B19" s="282"/>
      <c r="C19" s="282"/>
      <c r="D19" s="282"/>
      <c r="E19" s="282"/>
      <c r="F19" s="282"/>
      <c r="G19" s="282"/>
      <c r="H19" s="283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284" t="s">
        <v>34</v>
      </c>
      <c r="B21" s="287" t="str">
        <f>VLOOKUP(J21,'пр.взв.'!B6:H133,2,FALSE)</f>
        <v>Джабаров Мурад Агабубаевич</v>
      </c>
      <c r="C21" s="287"/>
      <c r="D21" s="287"/>
      <c r="E21" s="287"/>
      <c r="F21" s="287"/>
      <c r="G21" s="287"/>
      <c r="H21" s="280" t="str">
        <f>VLOOKUP(J21,'пр.взв.'!B7:H138,3,FALSE)</f>
        <v>08.02.1996 1 разряд</v>
      </c>
      <c r="I21" s="66"/>
      <c r="J21" s="67">
        <f>'пр.хода'!H9</f>
        <v>2</v>
      </c>
    </row>
    <row r="22" spans="1:10" ht="11.25" customHeight="1">
      <c r="A22" s="285"/>
      <c r="B22" s="288"/>
      <c r="C22" s="288"/>
      <c r="D22" s="288"/>
      <c r="E22" s="288"/>
      <c r="F22" s="288"/>
      <c r="G22" s="288"/>
      <c r="H22" s="289"/>
      <c r="I22" s="66"/>
      <c r="J22" s="67"/>
    </row>
    <row r="23" spans="1:9" ht="18">
      <c r="A23" s="285"/>
      <c r="B23" s="290" t="str">
        <f>VLOOKUP(J21,'пр.взв.'!B6:H133,4,FALSE)</f>
        <v>РД</v>
      </c>
      <c r="C23" s="290"/>
      <c r="D23" s="290"/>
      <c r="E23" s="290"/>
      <c r="F23" s="290"/>
      <c r="G23" s="290"/>
      <c r="H23" s="289"/>
      <c r="I23" s="66"/>
    </row>
    <row r="24" spans="1:9" ht="9" customHeight="1" thickBot="1">
      <c r="A24" s="286"/>
      <c r="B24" s="282"/>
      <c r="C24" s="282"/>
      <c r="D24" s="282"/>
      <c r="E24" s="282"/>
      <c r="F24" s="282"/>
      <c r="G24" s="282"/>
      <c r="H24" s="283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50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278" t="str">
        <f>VLOOKUP(J28,'пр.взв.'!B7:H22,7,FALSE)</f>
        <v>Омаров Г. А.</v>
      </c>
      <c r="B28" s="279"/>
      <c r="C28" s="279"/>
      <c r="D28" s="279"/>
      <c r="E28" s="279"/>
      <c r="F28" s="279"/>
      <c r="G28" s="279"/>
      <c r="H28" s="280"/>
      <c r="J28">
        <f>'пр.хода'!H9</f>
        <v>2</v>
      </c>
    </row>
    <row r="29" spans="1:8" ht="13.5" thickBot="1">
      <c r="A29" s="281"/>
      <c r="B29" s="282"/>
      <c r="C29" s="282"/>
      <c r="D29" s="282"/>
      <c r="E29" s="282"/>
      <c r="F29" s="282"/>
      <c r="G29" s="282"/>
      <c r="H29" s="283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3:18" ht="26.25" customHeight="1" thickBot="1">
      <c r="C2" s="151" t="s">
        <v>26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30.75" customHeight="1" thickBot="1">
      <c r="A3" s="6"/>
      <c r="B3" s="6"/>
      <c r="C3" s="154" t="str">
        <f>'[1]реквизиты'!$A$2</f>
        <v>Первенство СКФО по  самбо среди юниоров 1995-1996 г.р.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2"/>
    </row>
    <row r="4" spans="1:18" ht="26.25" customHeight="1" thickBot="1">
      <c r="A4" s="40"/>
      <c r="B4" s="40"/>
      <c r="C4" s="267" t="str">
        <f>'[1]реквизиты'!$A$3</f>
        <v>20-25 декабря 2014г.                             г.Нальчик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8:17" ht="27.75" customHeight="1" thickBot="1">
      <c r="H5" s="356" t="str">
        <f>HYPERLINK('пр.взв.'!D4)</f>
        <v>в.к.48  кг</v>
      </c>
      <c r="I5" s="357"/>
      <c r="J5" s="357"/>
      <c r="K5" s="357"/>
      <c r="L5" s="357"/>
      <c r="M5" s="357"/>
      <c r="N5" s="358"/>
      <c r="O5" s="344"/>
      <c r="P5" s="345"/>
      <c r="Q5" s="346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72" t="s">
        <v>0</v>
      </c>
      <c r="B7" s="272"/>
      <c r="E7" s="82"/>
      <c r="F7" s="82"/>
      <c r="G7" s="82"/>
      <c r="H7" s="82"/>
      <c r="I7" s="359" t="s">
        <v>19</v>
      </c>
      <c r="J7" s="359"/>
      <c r="K7" s="359"/>
      <c r="L7" s="359"/>
      <c r="M7" s="359"/>
      <c r="N7" s="82"/>
      <c r="O7" s="82"/>
      <c r="P7" s="82"/>
      <c r="Q7" s="84"/>
      <c r="R7" s="31"/>
      <c r="S7" s="22"/>
      <c r="T7" s="337" t="s">
        <v>1</v>
      </c>
      <c r="U7" s="337"/>
    </row>
    <row r="8" spans="1:21" ht="12.75" customHeight="1" thickBot="1">
      <c r="A8" s="261">
        <v>1</v>
      </c>
      <c r="B8" s="263" t="str">
        <f>VLOOKUP('пр.хода'!A8,'пр.взв.'!B7:C22,2,FALSE)</f>
        <v>Чотчаев Динислам Хасанович</v>
      </c>
      <c r="C8" s="265" t="str">
        <f>VLOOKUP(A8,'пр.взв.'!B7:H22,3,FALSE)</f>
        <v>03.07.1995 КМС</v>
      </c>
      <c r="D8" s="265" t="str">
        <f>VLOOKUP(A8,'пр.взв.'!B7:H22,4,FALSE)</f>
        <v>КЧР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63" t="str">
        <f>VLOOKUP(U8,'пр.взв.'!B7:F22,2,FALSE)</f>
        <v>Джабаров Мурад Агабубаевич</v>
      </c>
      <c r="S8" s="265" t="str">
        <f>VLOOKUP(U8,'пр.взв.'!B7:F22,3,FALSE)</f>
        <v>08.02.1996 1 разряд</v>
      </c>
      <c r="T8" s="265" t="str">
        <f>VLOOKUP(U8,'пр.взв.'!B7:F22,4,FALSE)</f>
        <v>РД</v>
      </c>
      <c r="U8" s="323">
        <v>2</v>
      </c>
    </row>
    <row r="9" spans="1:21" ht="12.75" customHeight="1">
      <c r="A9" s="262"/>
      <c r="B9" s="264"/>
      <c r="C9" s="266"/>
      <c r="D9" s="266"/>
      <c r="E9" s="85"/>
      <c r="F9" s="82"/>
      <c r="G9" s="86"/>
      <c r="H9" s="64">
        <v>2</v>
      </c>
      <c r="I9" s="325" t="str">
        <f>VLOOKUP(H9,'пр.взв.'!B7:F22,2,FALSE)</f>
        <v>Джабаров Мурад Агабубаевич</v>
      </c>
      <c r="J9" s="326"/>
      <c r="K9" s="326"/>
      <c r="L9" s="326"/>
      <c r="M9" s="327"/>
      <c r="N9" s="82"/>
      <c r="O9" s="82"/>
      <c r="P9" s="82"/>
      <c r="Q9" s="85"/>
      <c r="R9" s="264"/>
      <c r="S9" s="266"/>
      <c r="T9" s="266"/>
      <c r="U9" s="324"/>
    </row>
    <row r="10" spans="1:21" ht="12.75" customHeight="1" thickBot="1">
      <c r="A10" s="270">
        <v>5</v>
      </c>
      <c r="B10" s="320" t="e">
        <f>VLOOKUP('пр.хода'!A10,'пр.взв.'!B9:C24,2,FALSE)</f>
        <v>#N/A</v>
      </c>
      <c r="C10" s="317" t="e">
        <f>VLOOKUP(A10,'пр.взв.'!B7:H22,3,FALSE)</f>
        <v>#N/A</v>
      </c>
      <c r="D10" s="317" t="e">
        <f>VLOOKUP(A10,'пр.взв.'!B7:H22,4,FALSE)</f>
        <v>#N/A</v>
      </c>
      <c r="E10" s="23"/>
      <c r="F10" s="87"/>
      <c r="G10" s="88"/>
      <c r="H10" s="83"/>
      <c r="I10" s="328"/>
      <c r="J10" s="329"/>
      <c r="K10" s="329"/>
      <c r="L10" s="329"/>
      <c r="M10" s="330"/>
      <c r="N10" s="82"/>
      <c r="O10" s="89"/>
      <c r="P10" s="87"/>
      <c r="Q10" s="23"/>
      <c r="R10" s="320" t="e">
        <f>VLOOKUP(U10,'пр.взв.'!B9:F24,2,FALSE)</f>
        <v>#N/A</v>
      </c>
      <c r="S10" s="317" t="e">
        <f>VLOOKUP(U10,'пр.взв.'!B9:F24,3,FALSE)</f>
        <v>#N/A</v>
      </c>
      <c r="T10" s="317" t="e">
        <f>VLOOKUP(U10,'пр.взв.'!B9:F24,4,FALSE)</f>
        <v>#N/A</v>
      </c>
      <c r="U10" s="323">
        <v>6</v>
      </c>
    </row>
    <row r="11" spans="1:21" ht="12.75" customHeight="1" thickBot="1">
      <c r="A11" s="262"/>
      <c r="B11" s="322"/>
      <c r="C11" s="334"/>
      <c r="D11" s="334"/>
      <c r="E11" s="82"/>
      <c r="F11" s="83"/>
      <c r="G11" s="85">
        <v>1</v>
      </c>
      <c r="H11" s="90"/>
      <c r="I11" s="82"/>
      <c r="J11" s="82"/>
      <c r="K11" s="93"/>
      <c r="L11" s="82"/>
      <c r="M11" s="82"/>
      <c r="N11" s="83"/>
      <c r="O11" s="85">
        <v>2</v>
      </c>
      <c r="P11" s="83"/>
      <c r="Q11" s="82"/>
      <c r="R11" s="322"/>
      <c r="S11" s="334"/>
      <c r="T11" s="334"/>
      <c r="U11" s="324"/>
    </row>
    <row r="12" spans="1:21" ht="12.75" customHeight="1" thickBot="1">
      <c r="A12" s="261">
        <v>3</v>
      </c>
      <c r="B12" s="304" t="e">
        <f>VLOOKUP('пр.хода'!A12,'пр.взв.'!B11:C26,2,FALSE)</f>
        <v>#N/A</v>
      </c>
      <c r="C12" s="333" t="e">
        <f>VLOOKUP(A12,'пр.взв.'!B7:H22,3,FALSE)</f>
        <v>#N/A</v>
      </c>
      <c r="D12" s="333" t="e">
        <f>VLOOKUP(A12,'пр.взв.'!B7:H22,4,FALSE)</f>
        <v>#N/A</v>
      </c>
      <c r="E12" s="82"/>
      <c r="F12" s="83"/>
      <c r="G12" s="23"/>
      <c r="H12" s="90"/>
      <c r="I12" s="82"/>
      <c r="J12" s="82"/>
      <c r="K12" s="82"/>
      <c r="L12" s="82"/>
      <c r="M12" s="82"/>
      <c r="N12" s="83"/>
      <c r="O12" s="23"/>
      <c r="P12" s="83"/>
      <c r="Q12" s="82"/>
      <c r="R12" s="304" t="e">
        <f>VLOOKUP(U12,'пр.взв.'!B11:F26,2,FALSE)</f>
        <v>#N/A</v>
      </c>
      <c r="S12" s="333" t="e">
        <f>VLOOKUP(U12,'пр.взв.'!B11:F26,3,FALSE)</f>
        <v>#N/A</v>
      </c>
      <c r="T12" s="333" t="e">
        <f>VLOOKUP(U12,'пр.взв.'!B11:F26,4,FALSE)</f>
        <v>#N/A</v>
      </c>
      <c r="U12" s="336">
        <v>4</v>
      </c>
    </row>
    <row r="13" spans="1:21" ht="12.75" customHeight="1" thickBot="1">
      <c r="A13" s="262"/>
      <c r="B13" s="322"/>
      <c r="C13" s="334"/>
      <c r="D13" s="334"/>
      <c r="E13" s="85"/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/>
      <c r="R13" s="322"/>
      <c r="S13" s="334"/>
      <c r="T13" s="334"/>
      <c r="U13" s="324"/>
    </row>
    <row r="14" spans="1:21" ht="12.75" customHeight="1" thickBot="1">
      <c r="A14" s="270">
        <v>7</v>
      </c>
      <c r="B14" s="320" t="e">
        <f>VLOOKUP('пр.хода'!A14,'пр.взв.'!B13:C28,2,FALSE)</f>
        <v>#N/A</v>
      </c>
      <c r="C14" s="317" t="e">
        <f>VLOOKUP(A14,'пр.взв.'!B7:H22,3,FALSE)</f>
        <v>#N/A</v>
      </c>
      <c r="D14" s="317" t="e">
        <f>VLOOKUP(A14,'пр.взв.'!B7:H22,4,FALSE)</f>
        <v>#N/A</v>
      </c>
      <c r="E14" s="23"/>
      <c r="F14" s="82"/>
      <c r="G14" s="86"/>
      <c r="H14" s="64">
        <v>1</v>
      </c>
      <c r="I14" s="338" t="str">
        <f>VLOOKUP(H14,'пр.взв.'!B5:F27,2,FALSE)</f>
        <v>Чотчаев Динислам Хасанович</v>
      </c>
      <c r="J14" s="339"/>
      <c r="K14" s="339"/>
      <c r="L14" s="339"/>
      <c r="M14" s="340"/>
      <c r="N14" s="82"/>
      <c r="O14" s="82"/>
      <c r="P14" s="82"/>
      <c r="Q14" s="23"/>
      <c r="R14" s="320" t="e">
        <f>VLOOKUP(U14,'пр.взв.'!B13:F28,2,FALSE)</f>
        <v>#N/A</v>
      </c>
      <c r="S14" s="317" t="e">
        <f>VLOOKUP(U14,'пр.взв.'!B13:F28,3,FALSE)</f>
        <v>#N/A</v>
      </c>
      <c r="T14" s="317" t="e">
        <f>VLOOKUP(U14,'пр.взв.'!B13:F28,4,FALSE)</f>
        <v>#N/A</v>
      </c>
      <c r="U14" s="323">
        <v>8</v>
      </c>
    </row>
    <row r="15" spans="1:21" ht="12.75" customHeight="1" thickBot="1">
      <c r="A15" s="276"/>
      <c r="B15" s="305"/>
      <c r="C15" s="321"/>
      <c r="D15" s="321"/>
      <c r="E15" s="82"/>
      <c r="F15" s="82"/>
      <c r="G15" s="86"/>
      <c r="H15" s="83"/>
      <c r="I15" s="341"/>
      <c r="J15" s="342"/>
      <c r="K15" s="342"/>
      <c r="L15" s="342"/>
      <c r="M15" s="343"/>
      <c r="N15" s="82"/>
      <c r="O15" s="82"/>
      <c r="P15" s="82"/>
      <c r="Q15" s="82"/>
      <c r="R15" s="305"/>
      <c r="S15" s="321"/>
      <c r="T15" s="321"/>
      <c r="U15" s="335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22"/>
      <c r="T16" s="22"/>
      <c r="U16" s="21"/>
    </row>
    <row r="17" spans="1:21" ht="12" customHeight="1">
      <c r="A17" s="331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32" t="s">
        <v>3</v>
      </c>
    </row>
    <row r="18" spans="1:21" ht="12.75" customHeight="1">
      <c r="A18" s="331"/>
      <c r="G18" s="355" t="s">
        <v>28</v>
      </c>
      <c r="H18" s="355"/>
      <c r="I18" s="355"/>
      <c r="J18" s="355"/>
      <c r="K18" s="355"/>
      <c r="L18" s="355"/>
      <c r="M18" s="355"/>
      <c r="N18" s="355"/>
      <c r="O18" s="355"/>
      <c r="R18" s="22"/>
      <c r="S18" s="22"/>
      <c r="T18" s="22"/>
      <c r="U18" s="332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94"/>
      <c r="B21" s="316" t="e">
        <f>VLOOKUP(A21,'пр.взв.'!B7:F22,2,FALSE)</f>
        <v>#N/A</v>
      </c>
      <c r="R21" s="22"/>
      <c r="S21" s="347" t="e">
        <f>VLOOKUP(U21,'пр.взв.'!B7:F22,2,FALSE)</f>
        <v>#N/A</v>
      </c>
      <c r="T21" s="348"/>
      <c r="U21" s="95"/>
    </row>
    <row r="22" spans="1:21" ht="12.75" customHeight="1">
      <c r="A22" s="94"/>
      <c r="B22" s="317"/>
      <c r="C22" s="98"/>
      <c r="D22" s="2"/>
      <c r="R22" s="100"/>
      <c r="S22" s="349"/>
      <c r="T22" s="350"/>
      <c r="U22" s="95"/>
    </row>
    <row r="23" spans="1:21" ht="12.75" customHeight="1">
      <c r="A23" s="94"/>
      <c r="B23" s="318" t="e">
        <f>VLOOKUP(A23,'пр.взв.'!B7:F22,2,FALSE)</f>
        <v>#N/A</v>
      </c>
      <c r="C23" s="97"/>
      <c r="D23" s="35"/>
      <c r="G23" t="s">
        <v>48</v>
      </c>
      <c r="N23" t="s">
        <v>48</v>
      </c>
      <c r="R23" s="99"/>
      <c r="S23" s="351" t="e">
        <f>VLOOKUP(U23,'пр.взв.'!B7:F22,2,FALSE)</f>
        <v>#N/A</v>
      </c>
      <c r="T23" s="352"/>
      <c r="U23" s="95"/>
    </row>
    <row r="24" spans="1:21" ht="13.5" thickBot="1">
      <c r="A24" s="62"/>
      <c r="B24" s="319"/>
      <c r="C24" s="3"/>
      <c r="D24" s="35"/>
      <c r="R24" s="37"/>
      <c r="S24" s="353"/>
      <c r="T24" s="354"/>
      <c r="U24" s="95"/>
    </row>
    <row r="25" spans="3:18" ht="12.75">
      <c r="C25" s="3"/>
      <c r="D25" s="35"/>
      <c r="E25" s="102"/>
      <c r="F25" s="307" t="e">
        <f>VLOOKUP(E25,'пр.взв.'!B7:D22,2,FALSE)</f>
        <v>#N/A</v>
      </c>
      <c r="G25" s="307"/>
      <c r="H25" s="307"/>
      <c r="I25" s="308"/>
      <c r="M25" s="306" t="e">
        <f>VLOOKUP(Q25,'пр.взв.'!B7:C22,2,FALSE)</f>
        <v>#N/A</v>
      </c>
      <c r="N25" s="307"/>
      <c r="O25" s="307"/>
      <c r="P25" s="308"/>
      <c r="Q25" s="103"/>
      <c r="R25" s="37"/>
    </row>
    <row r="26" spans="1:18" ht="13.5" thickBot="1">
      <c r="A26" s="26"/>
      <c r="C26" s="3"/>
      <c r="D26" s="35"/>
      <c r="E26" s="101"/>
      <c r="F26" s="309"/>
      <c r="G26" s="310"/>
      <c r="H26" s="310"/>
      <c r="I26" s="311"/>
      <c r="J26" s="52"/>
      <c r="K26" s="52"/>
      <c r="L26" s="52"/>
      <c r="M26" s="309"/>
      <c r="N26" s="310"/>
      <c r="O26" s="310"/>
      <c r="P26" s="311"/>
      <c r="Q26" s="104"/>
      <c r="R26" s="3"/>
    </row>
    <row r="27" spans="1:19" ht="12.75">
      <c r="A27" s="33"/>
      <c r="B27" s="10"/>
      <c r="C27" s="312" t="e">
        <f>VLOOKUP(B27,'пр.взв.'!B7:F22,2,FALSE)</f>
        <v>#N/A</v>
      </c>
      <c r="D27" s="313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304" t="e">
        <f>VLOOKUP(S27,'пр.взв.'!B7:F22,2,FALSE)</f>
        <v>#N/A</v>
      </c>
      <c r="S27" s="96"/>
    </row>
    <row r="28" spans="1:18" ht="13.5" thickBot="1">
      <c r="A28" s="3"/>
      <c r="C28" s="314"/>
      <c r="D28" s="315"/>
      <c r="F28" s="3"/>
      <c r="G28" s="3"/>
      <c r="H28" s="3"/>
      <c r="I28" s="3"/>
      <c r="R28" s="305"/>
    </row>
    <row r="29" spans="6:9" ht="12.75">
      <c r="F29" s="3"/>
      <c r="G29" s="3"/>
      <c r="H29" s="3"/>
      <c r="I29" s="3"/>
    </row>
    <row r="31" spans="2:18" ht="15">
      <c r="B31" s="107" t="s">
        <v>56</v>
      </c>
      <c r="C31" s="55"/>
      <c r="D31" s="56"/>
      <c r="E31" s="53"/>
      <c r="F31" s="53"/>
      <c r="L31" s="17"/>
      <c r="N31" s="54" t="str">
        <f>'[1]реквизиты'!$G$7</f>
        <v>И.Г. Циклаури</v>
      </c>
      <c r="O31" s="6"/>
      <c r="P31" s="3"/>
      <c r="Q31" s="3"/>
      <c r="R31" s="5" t="str">
        <f>'[1]реквизиты'!$G$8</f>
        <v>/г.Владикавказ/</v>
      </c>
    </row>
    <row r="32" spans="2:18" ht="15">
      <c r="B32" s="55"/>
      <c r="C32" s="55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5"/>
      <c r="C33" s="55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107" t="s">
        <v>57</v>
      </c>
      <c r="C34" s="55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'[1]реквизиты'!$G$9</f>
        <v>С.Я. Ляликова</v>
      </c>
      <c r="O34" s="6"/>
      <c r="P34" s="14"/>
      <c r="Q34" s="14"/>
      <c r="R34" s="5" t="str">
        <f>'[1]реквизиты'!$G$10</f>
        <v>/г.Владикавказ/</v>
      </c>
    </row>
    <row r="35" spans="2:18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2014-02-08T10:44:35Z</cp:lastPrinted>
  <dcterms:created xsi:type="dcterms:W3CDTF">1996-10-08T23:32:33Z</dcterms:created>
  <dcterms:modified xsi:type="dcterms:W3CDTF">2014-12-24T09:14:10Z</dcterms:modified>
  <cp:category/>
  <cp:version/>
  <cp:contentType/>
  <cp:contentStatus/>
</cp:coreProperties>
</file>