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<sst xmlns="http://schemas.openxmlformats.org/spreadsheetml/2006/main" count="313" uniqueCount="119">
  <si>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</si>
  <si>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</si>
  <si>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</si>
  <si>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</si>
  <si>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</si>
  <si>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</si>
  <si>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</si>
  <si>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</si>
  <si>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</si>
  <si>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</si>
  <si>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</si>
  <si>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</si>
  <si>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</si>
  <si>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</si>
  <si>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</si>
  <si>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</si>
  <si>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</si>
  <si>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</si>
  <si>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</si>
  <si>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</si>
  <si>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</si>
  <si>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</si>
  <si>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</si>
  <si>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</si>
  <si>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</si>
  <si>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</si>
  <si>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</si>
  <si>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</si>
  <si>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</si>
  <si>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</si>
  <si>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</si>
  <si>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</si>
  <si>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</si>
  <si>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</si>
  <si>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</si>
  <si>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</si>
  <si>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</si>
  <si>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</si>
  <si>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</si>
  <si>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</si>
  <si>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</si>
  <si>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</si>
  <si>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</si>
  <si>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</si>
  <si>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</si>
  <si>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</si>
  <si>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</si>
  <si>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</si>
  <si>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</si>
  <si>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</si>
  <si>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</si>
  <si>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</si>
  <si>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</si>
  <si>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</si>
  <si>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</si>
  <si>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</si>
  <si>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Юдин Максим Александрович</t>
  </si>
  <si>
    <t>14.02.1991 мс</t>
  </si>
  <si>
    <t>Свердловская</t>
  </si>
  <si>
    <t>Верхняя Пышма</t>
  </si>
  <si>
    <t>Стенников ВГ Мельников АН</t>
  </si>
  <si>
    <t>Медведев Константин Валерьевич</t>
  </si>
  <si>
    <t>10.03.1988 мс</t>
  </si>
  <si>
    <t>Североуральск</t>
  </si>
  <si>
    <t>Галкин ЭН</t>
  </si>
  <si>
    <t>Егоров Алексей Геннадьевич</t>
  </si>
  <si>
    <t>26.01.1980 мсмк</t>
  </si>
  <si>
    <t>Екатеринбург</t>
  </si>
  <si>
    <t>Козлов АА</t>
  </si>
  <si>
    <t>Красноженов Иван Евгеньевич</t>
  </si>
  <si>
    <t>05.08.1993 кмс</t>
  </si>
  <si>
    <t>Курганская</t>
  </si>
  <si>
    <t>Шадринск</t>
  </si>
  <si>
    <t>Старцев АА Жавкин ЭБ</t>
  </si>
  <si>
    <t>Нуриманов Галымжан Мерейович</t>
  </si>
  <si>
    <t>28.05.1993 кмс</t>
  </si>
  <si>
    <t>Курган</t>
  </si>
  <si>
    <t>Стенников МГ</t>
  </si>
  <si>
    <t>Матвеев Вячеслав Сергеевич</t>
  </si>
  <si>
    <t>12.02.1992 мс</t>
  </si>
  <si>
    <t>Челябинская</t>
  </si>
  <si>
    <t>Увельский</t>
  </si>
  <si>
    <t>Абдурахманов ИА Кадолин ВИ</t>
  </si>
  <si>
    <t>Исангильдин Данил Уралович</t>
  </si>
  <si>
    <t>11.02.1990 кмс</t>
  </si>
  <si>
    <t>Миасс</t>
  </si>
  <si>
    <t>Суслов ВВ</t>
  </si>
  <si>
    <t>в.к. 62  кг.</t>
  </si>
  <si>
    <t>Куранбаев Отабек Кадирбердиевич</t>
  </si>
  <si>
    <t>09.02.1993 кмс</t>
  </si>
  <si>
    <t>Галкин ЭН Радостева НН</t>
  </si>
  <si>
    <t>Смертин Егор Евгеньевич</t>
  </si>
  <si>
    <t>26.02.1995 кмс</t>
  </si>
  <si>
    <t>Мардян Наири Аванесович</t>
  </si>
  <si>
    <t>26.07.1994 кмс</t>
  </si>
  <si>
    <t>Ужегов Александр Сергеевич</t>
  </si>
  <si>
    <t>18.04.1994 мс</t>
  </si>
  <si>
    <t>Бугаков Сергей Викторович</t>
  </si>
  <si>
    <t>06.05.1996 кмс</t>
  </si>
  <si>
    <t>Пивоваров АЛ</t>
  </si>
  <si>
    <t>Скребцов Николай Михайлович</t>
  </si>
  <si>
    <t>08.07.1991 мс</t>
  </si>
  <si>
    <t>Лебяжье</t>
  </si>
  <si>
    <t>Котенев ВЮ</t>
  </si>
  <si>
    <t>Шибаев Станислав Витальевич</t>
  </si>
  <si>
    <t>1994 кмс</t>
  </si>
  <si>
    <t>Кудрявцев СЮ</t>
  </si>
  <si>
    <t>Серебренников Александр Николаевич</t>
  </si>
  <si>
    <t>30.07.1975 кмс</t>
  </si>
  <si>
    <t>Поликарпов Георгий Владимирович</t>
  </si>
  <si>
    <t>16.11.1996.КМС</t>
  </si>
  <si>
    <t>ХМАО Югра</t>
  </si>
  <si>
    <t>Нижневартовск</t>
  </si>
  <si>
    <t>Соколов Т.В.</t>
  </si>
  <si>
    <t>12 чел.</t>
  </si>
  <si>
    <t>3:0</t>
  </si>
  <si>
    <t>4:0</t>
  </si>
  <si>
    <t>3:1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</si>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</sst>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NumberFormat="1" applyFont="1" applyBorder="1" applyAlignment="1">
      <alignment/>
    </xf>
    <xf numFmtId="0" fontId="34" fillId="0" borderId="0" xfId="42" applyFont="1" applyAlignment="1" applyProtection="1">
      <alignment/>
      <protection/>
    </xf>
    <xf numFmtId="0" fontId="30" fillId="0" borderId="0" xfId="42" applyFont="1" applyAlignment="1" applyProtection="1">
      <alignment/>
      <protection/>
    </xf>
    <xf numFmtId="0" fontId="35" fillId="0" borderId="0" xfId="42" applyFont="1" applyAlignment="1" applyProtection="1">
      <alignment/>
      <protection/>
    </xf>
    <xf numFmtId="0" fontId="35" fillId="0" borderId="0" xfId="42" applyFont="1" applyBorder="1" applyAlignment="1" applyProtection="1">
      <alignment/>
      <protection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3" fillId="0" borderId="0" xfId="42" applyFont="1" applyBorder="1" applyAlignment="1" applyProtection="1">
      <alignment horizontal="left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1" fillId="0" borderId="34" xfId="0" applyNumberFormat="1" applyFont="1" applyBorder="1" applyAlignment="1">
      <alignment horizontal="center" vertical="center" wrapText="1"/>
    </xf>
    <xf numFmtId="0" fontId="71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1" fillId="0" borderId="38" xfId="0" applyNumberFormat="1" applyFont="1" applyBorder="1" applyAlignment="1">
      <alignment horizontal="center" vertical="center" wrapText="1"/>
    </xf>
    <xf numFmtId="0" fontId="6" fillId="0" borderId="39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1" fillId="33" borderId="46" xfId="42" applyFont="1" applyFill="1" applyBorder="1" applyAlignment="1" applyProtection="1">
      <alignment horizontal="center" vertical="center" wrapText="1"/>
      <protection/>
    </xf>
    <xf numFmtId="0" fontId="12" fillId="33" borderId="47" xfId="42" applyFont="1" applyFill="1" applyBorder="1" applyAlignment="1" applyProtection="1">
      <alignment horizontal="center" vertical="center" wrapText="1"/>
      <protection/>
    </xf>
    <xf numFmtId="0" fontId="12" fillId="33" borderId="48" xfId="42" applyFont="1" applyFill="1" applyBorder="1" applyAlignment="1" applyProtection="1">
      <alignment horizontal="center" vertical="center" wrapText="1"/>
      <protection/>
    </xf>
    <xf numFmtId="0" fontId="29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6" fillId="0" borderId="49" xfId="42" applyFont="1" applyFill="1" applyBorder="1" applyAlignment="1" applyProtection="1">
      <alignment horizontal="left" vertical="center" wrapText="1"/>
      <protection/>
    </xf>
    <xf numFmtId="0" fontId="6" fillId="35" borderId="49" xfId="0" applyFont="1" applyFill="1" applyBorder="1" applyAlignment="1">
      <alignment horizontal="center" vertical="center" wrapText="1"/>
    </xf>
    <xf numFmtId="0" fontId="6" fillId="0" borderId="49" xfId="42" applyFont="1" applyFill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12" fillId="0" borderId="50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  <xf numFmtId="0" fontId="0" fillId="36" borderId="49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left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6" fillId="0" borderId="49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11" fillId="0" borderId="35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49" fontId="24" fillId="0" borderId="54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0" xfId="0" applyNumberFormat="1" applyFont="1" applyBorder="1" applyAlignment="1">
      <alignment horizontal="center" vertical="center" wrapText="1"/>
    </xf>
    <xf numFmtId="0" fontId="25" fillId="0" borderId="52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center" vertical="center" wrapText="1"/>
    </xf>
    <xf numFmtId="0" fontId="6" fillId="0" borderId="58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6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7" borderId="63" xfId="0" applyFont="1" applyFill="1" applyBorder="1" applyAlignment="1">
      <alignment horizontal="center" vertical="center"/>
    </xf>
    <xf numFmtId="0" fontId="20" fillId="37" borderId="50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28" fillId="0" borderId="64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2" fillId="33" borderId="46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46" xfId="42" applyFont="1" applyFill="1" applyBorder="1" applyAlignment="1" applyProtection="1">
      <alignment horizontal="center" vertical="center"/>
      <protection/>
    </xf>
    <xf numFmtId="0" fontId="19" fillId="35" borderId="47" xfId="42" applyFont="1" applyFill="1" applyBorder="1" applyAlignment="1" applyProtection="1">
      <alignment horizontal="center" vertical="center"/>
      <protection/>
    </xf>
    <xf numFmtId="0" fontId="19" fillId="35" borderId="48" xfId="42" applyFont="1" applyFill="1" applyBorder="1" applyAlignment="1" applyProtection="1">
      <alignment horizontal="center" vertical="center"/>
      <protection/>
    </xf>
    <xf numFmtId="0" fontId="20" fillId="34" borderId="63" xfId="0" applyFont="1" applyFill="1" applyBorder="1" applyAlignment="1">
      <alignment horizontal="center" vertical="center"/>
    </xf>
    <xf numFmtId="0" fontId="20" fillId="34" borderId="50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5" borderId="63" xfId="0" applyFont="1" applyFill="1" applyBorder="1" applyAlignment="1">
      <alignment horizontal="center" vertical="center"/>
    </xf>
    <xf numFmtId="0" fontId="20" fillId="35" borderId="50" xfId="0" applyFont="1" applyFill="1" applyBorder="1" applyAlignment="1">
      <alignment horizontal="center" vertical="center"/>
    </xf>
    <xf numFmtId="0" fontId="20" fillId="35" borderId="65" xfId="0" applyFont="1" applyFill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1" fillId="0" borderId="70" xfId="42" applyFont="1" applyBorder="1" applyAlignment="1" applyProtection="1">
      <alignment horizontal="center" vertical="center" wrapText="1"/>
      <protection/>
    </xf>
    <xf numFmtId="0" fontId="71" fillId="0" borderId="11" xfId="42" applyFont="1" applyBorder="1" applyAlignment="1" applyProtection="1">
      <alignment horizontal="center" vertical="center" wrapText="1"/>
      <protection/>
    </xf>
    <xf numFmtId="0" fontId="71" fillId="0" borderId="71" xfId="42" applyFont="1" applyBorder="1" applyAlignment="1" applyProtection="1">
      <alignment horizontal="center" vertical="center" wrapText="1"/>
      <protection/>
    </xf>
    <xf numFmtId="0" fontId="71" fillId="0" borderId="65" xfId="42" applyFont="1" applyBorder="1" applyAlignment="1" applyProtection="1">
      <alignment horizontal="center" vertical="center" wrapText="1"/>
      <protection/>
    </xf>
    <xf numFmtId="0" fontId="71" fillId="0" borderId="18" xfId="42" applyFont="1" applyBorder="1" applyAlignment="1" applyProtection="1">
      <alignment horizontal="center" vertical="center" wrapText="1"/>
      <protection/>
    </xf>
    <xf numFmtId="0" fontId="71" fillId="0" borderId="66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15" fillId="0" borderId="74" xfId="0" applyNumberFormat="1" applyFont="1" applyBorder="1" applyAlignment="1">
      <alignment horizontal="center" vertical="center" wrapText="1"/>
    </xf>
    <xf numFmtId="0" fontId="15" fillId="0" borderId="75" xfId="0" applyNumberFormat="1" applyFont="1" applyBorder="1" applyAlignment="1">
      <alignment horizontal="center" vertical="center" wrapText="1"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71" fillId="0" borderId="29" xfId="42" applyFont="1" applyBorder="1" applyAlignment="1" applyProtection="1">
      <alignment horizontal="center" vertical="center" wrapText="1"/>
      <protection/>
    </xf>
    <xf numFmtId="0" fontId="71" fillId="0" borderId="61" xfId="0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71" fillId="0" borderId="29" xfId="42" applyFont="1" applyBorder="1" applyAlignment="1" applyProtection="1">
      <alignment horizontal="left" vertical="center" wrapText="1"/>
      <protection/>
    </xf>
    <xf numFmtId="0" fontId="71" fillId="0" borderId="61" xfId="0" applyFont="1" applyBorder="1" applyAlignment="1">
      <alignment horizontal="left" vertical="center" wrapText="1"/>
    </xf>
    <xf numFmtId="0" fontId="29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/>
      <protection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25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8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1.00390625" style="0" customWidth="1"/>
    <col min="6" max="6" width="12.28125" style="0" customWidth="1"/>
    <col min="7" max="7" width="5.7109375" style="0" customWidth="1"/>
    <col min="8" max="8" width="18.8515625" style="0" customWidth="1"/>
  </cols>
  <sheetData>
    <row r="1" spans="1:8" ht="19.5" customHeight="1">
      <c r="A1" s="190" t="s">
        <v>23</v>
      </c>
      <c r="B1" s="190"/>
      <c r="C1" s="190"/>
      <c r="D1" s="190"/>
      <c r="E1" s="190"/>
      <c r="F1" s="190"/>
      <c r="G1" s="190"/>
      <c r="H1" s="190"/>
    </row>
    <row r="2" spans="1:8" ht="25.5" customHeight="1" thickBot="1">
      <c r="A2" s="191" t="s">
        <v>25</v>
      </c>
      <c r="B2" s="191"/>
      <c r="C2" s="191"/>
      <c r="D2" s="191"/>
      <c r="E2" s="191"/>
      <c r="F2" s="191"/>
      <c r="G2" s="191"/>
      <c r="H2" s="191"/>
    </row>
    <row r="3" spans="1:8" ht="32.25" customHeight="1" thickBot="1">
      <c r="A3" s="192" t="str">
        <f>HYPERLINK('[1]реквизиты'!$A$2)</f>
        <v>Чемпионат УрФО по САМБО среди мужчин. </v>
      </c>
      <c r="B3" s="193"/>
      <c r="C3" s="193"/>
      <c r="D3" s="193"/>
      <c r="E3" s="193"/>
      <c r="F3" s="193"/>
      <c r="G3" s="193"/>
      <c r="H3" s="194"/>
    </row>
    <row r="4" spans="1:8" ht="15" customHeight="1">
      <c r="A4" s="195" t="str">
        <f>HYPERLINK('[1]реквизиты'!$A$3)</f>
        <v>16-19 декабря 2014г.                                                         г. Верхняя Пышма</v>
      </c>
      <c r="B4" s="196"/>
      <c r="C4" s="196"/>
      <c r="D4" s="196"/>
      <c r="E4" s="196"/>
      <c r="F4" s="196"/>
      <c r="G4" s="196"/>
      <c r="H4" s="196"/>
    </row>
    <row r="5" spans="4:6" ht="24" customHeight="1" thickBot="1">
      <c r="D5" s="197" t="str">
        <f>HYPERLINK('пр.взв.'!D4)</f>
        <v>в.к. 62  кг.</v>
      </c>
      <c r="E5" s="197"/>
      <c r="F5" s="197"/>
    </row>
    <row r="6" spans="1:8" ht="12.75" customHeight="1">
      <c r="A6" s="152" t="s">
        <v>50</v>
      </c>
      <c r="B6" s="154" t="s">
        <v>4</v>
      </c>
      <c r="C6" s="156" t="s">
        <v>5</v>
      </c>
      <c r="D6" s="158" t="s">
        <v>6</v>
      </c>
      <c r="E6" s="183" t="s">
        <v>7</v>
      </c>
      <c r="F6" s="158"/>
      <c r="G6" s="176" t="s">
        <v>10</v>
      </c>
      <c r="H6" s="187" t="s">
        <v>8</v>
      </c>
    </row>
    <row r="7" spans="1:8" ht="13.5" thickBot="1">
      <c r="A7" s="153"/>
      <c r="B7" s="155"/>
      <c r="C7" s="157"/>
      <c r="D7" s="159"/>
      <c r="E7" s="184"/>
      <c r="F7" s="159"/>
      <c r="G7" s="177"/>
      <c r="H7" s="188"/>
    </row>
    <row r="8" spans="1:8" ht="12.75" customHeight="1">
      <c r="A8" s="164">
        <v>1</v>
      </c>
      <c r="B8" s="166">
        <f>'пр.хода'!H8</f>
        <v>7</v>
      </c>
      <c r="C8" s="160" t="str">
        <f>VLOOKUP(B8,'пр.взв.'!B7:H38,2,FALSE)</f>
        <v>Юдин Максим Александрович</v>
      </c>
      <c r="D8" s="168" t="str">
        <f>VLOOKUP(B8,'пр.взв.'!B7:H131,3,FALSE)</f>
        <v>14.02.1991 мс</v>
      </c>
      <c r="E8" s="179" t="str">
        <f>VLOOKUP(B8,'пр.взв.'!B7:H38,4,FALSE)</f>
        <v>Свердловская</v>
      </c>
      <c r="F8" s="181" t="str">
        <f>VLOOKUP(B8,'пр.взв.'!B7:H38,5,FALSE)</f>
        <v>Верхняя Пышма</v>
      </c>
      <c r="G8" s="178">
        <f>VLOOKUP(B8,'пр.взв.'!B7:H38,6,FALSE)</f>
        <v>0</v>
      </c>
      <c r="H8" s="189" t="str">
        <f>VLOOKUP(B8,'пр.взв.'!B7:H133,7,FALSE)</f>
        <v>Стенников ВГ Мельников АН</v>
      </c>
    </row>
    <row r="9" spans="1:8" ht="12.75">
      <c r="A9" s="165"/>
      <c r="B9" s="167"/>
      <c r="C9" s="161"/>
      <c r="D9" s="168"/>
      <c r="E9" s="180"/>
      <c r="F9" s="182"/>
      <c r="G9" s="178"/>
      <c r="H9" s="189"/>
    </row>
    <row r="10" spans="1:8" ht="12.75" customHeight="1">
      <c r="A10" s="165">
        <v>2</v>
      </c>
      <c r="B10" s="167">
        <f>'пр.хода'!H20</f>
        <v>4</v>
      </c>
      <c r="C10" s="160" t="str">
        <f>VLOOKUP(B10,'пр.взв.'!B1:H40,2,FALSE)</f>
        <v>Красноженов Иван Евгеньевич</v>
      </c>
      <c r="D10" s="162" t="str">
        <f>VLOOKUP(B10,'пр.взв.'!B1:H133,3,FALSE)</f>
        <v>05.08.1993 кмс</v>
      </c>
      <c r="E10" s="170" t="str">
        <f>VLOOKUP(B10,'пр.взв.'!B1:H40,4,FALSE)</f>
        <v>Курганская</v>
      </c>
      <c r="F10" s="172" t="str">
        <f>VLOOKUP(B10,'пр.взв.'!B1:H40,5,FALSE)</f>
        <v>Шадринск</v>
      </c>
      <c r="G10" s="174">
        <f>VLOOKUP(B10,'пр.взв.'!B1:H40,6,FALSE)</f>
        <v>0</v>
      </c>
      <c r="H10" s="185" t="str">
        <f>VLOOKUP(B10,'пр.взв.'!B1:H135,7,FALSE)</f>
        <v>Старцев АА Жавкин ЭБ</v>
      </c>
    </row>
    <row r="11" spans="1:8" ht="12.75">
      <c r="A11" s="165"/>
      <c r="B11" s="167"/>
      <c r="C11" s="161"/>
      <c r="D11" s="163"/>
      <c r="E11" s="171"/>
      <c r="F11" s="172"/>
      <c r="G11" s="175"/>
      <c r="H11" s="186"/>
    </row>
    <row r="12" spans="1:8" ht="12.75" customHeight="1">
      <c r="A12" s="165">
        <v>3</v>
      </c>
      <c r="B12" s="167">
        <f>'пр.хода'!E32</f>
        <v>11</v>
      </c>
      <c r="C12" s="169" t="str">
        <f>VLOOKUP(B12,'пр.взв.'!B1:H42,2,FALSE)</f>
        <v>Исангильдин Данил Уралович</v>
      </c>
      <c r="D12" s="162" t="str">
        <f>VLOOKUP(B12,'пр.взв.'!B1:H135,3,FALSE)</f>
        <v>11.02.1990 кмс</v>
      </c>
      <c r="E12" s="170" t="str">
        <f>VLOOKUP(B12,'пр.взв.'!B1:H42,4,FALSE)</f>
        <v>Челябинская</v>
      </c>
      <c r="F12" s="172" t="str">
        <f>VLOOKUP(B12,'пр.взв.'!B1:H42,5,FALSE)</f>
        <v>Миасс</v>
      </c>
      <c r="G12" s="174">
        <f>VLOOKUP(B12,'пр.взв.'!B1:H42,6,FALSE)</f>
        <v>0</v>
      </c>
      <c r="H12" s="185" t="str">
        <f>VLOOKUP(B12,'пр.взв.'!B1:H137,7,FALSE)</f>
        <v>Суслов ВВ</v>
      </c>
    </row>
    <row r="13" spans="1:8" ht="12.75">
      <c r="A13" s="165"/>
      <c r="B13" s="167"/>
      <c r="C13" s="161"/>
      <c r="D13" s="163"/>
      <c r="E13" s="171"/>
      <c r="F13" s="172"/>
      <c r="G13" s="175"/>
      <c r="H13" s="186"/>
    </row>
    <row r="14" spans="1:8" ht="12.75" customHeight="1">
      <c r="A14" s="165">
        <v>3</v>
      </c>
      <c r="B14" s="167">
        <f>'пр.хода'!Q32</f>
        <v>9</v>
      </c>
      <c r="C14" s="160" t="str">
        <f>VLOOKUP(B14,'пр.взв.'!B1:H44,2,FALSE)</f>
        <v>Нуриманов Галымжан Мерейович</v>
      </c>
      <c r="D14" s="162" t="str">
        <f>VLOOKUP(B14,'пр.взв.'!B1:H137,3,FALSE)</f>
        <v>28.05.1993 кмс</v>
      </c>
      <c r="E14" s="170" t="str">
        <f>VLOOKUP(B14,'пр.взв.'!B1:H44,4,FALSE)</f>
        <v>Курганская</v>
      </c>
      <c r="F14" s="172" t="str">
        <f>VLOOKUP(B14,'пр.взв.'!B1:H44,5,FALSE)</f>
        <v>Курган</v>
      </c>
      <c r="G14" s="174">
        <f>VLOOKUP(B14,'пр.взв.'!B1:H44,6,FALSE)</f>
        <v>0</v>
      </c>
      <c r="H14" s="185" t="str">
        <f>VLOOKUP(B14,'пр.взв.'!B1:H139,7,FALSE)</f>
        <v>Стенников МГ</v>
      </c>
    </row>
    <row r="15" spans="1:8" ht="12.75">
      <c r="A15" s="165"/>
      <c r="B15" s="167"/>
      <c r="C15" s="161"/>
      <c r="D15" s="163"/>
      <c r="E15" s="171"/>
      <c r="F15" s="172"/>
      <c r="G15" s="175"/>
      <c r="H15" s="186"/>
    </row>
    <row r="16" spans="1:8" ht="12.75" customHeight="1">
      <c r="A16" s="173" t="s">
        <v>118</v>
      </c>
      <c r="B16" s="167">
        <v>6</v>
      </c>
      <c r="C16" s="160" t="str">
        <f>VLOOKUP(B16,'пр.взв.'!B1:H46,2,FALSE)</f>
        <v>Егоров Алексей Геннадьевич</v>
      </c>
      <c r="D16" s="162" t="str">
        <f>VLOOKUP(B16,'пр.взв.'!B1:H139,3,FALSE)</f>
        <v>26.01.1980 мсмк</v>
      </c>
      <c r="E16" s="170" t="str">
        <f>VLOOKUP(B16,'пр.взв.'!B1:H46,4,FALSE)</f>
        <v>Свердловская</v>
      </c>
      <c r="F16" s="172" t="str">
        <f>VLOOKUP(B16,'пр.взв.'!B1:H46,5,FALSE)</f>
        <v>Екатеринбург</v>
      </c>
      <c r="G16" s="174">
        <f>VLOOKUP(B16,'пр.взв.'!B1:H46,6,FALSE)</f>
        <v>0</v>
      </c>
      <c r="H16" s="185" t="str">
        <f>VLOOKUP(B16,'пр.взв.'!B1:H141,7,FALSE)</f>
        <v>Козлов АА</v>
      </c>
    </row>
    <row r="17" spans="1:8" ht="12.75">
      <c r="A17" s="173"/>
      <c r="B17" s="167"/>
      <c r="C17" s="161"/>
      <c r="D17" s="163"/>
      <c r="E17" s="171"/>
      <c r="F17" s="172"/>
      <c r="G17" s="175"/>
      <c r="H17" s="186"/>
    </row>
    <row r="18" spans="1:8" ht="12.75" customHeight="1">
      <c r="A18" s="173" t="s">
        <v>118</v>
      </c>
      <c r="B18" s="167">
        <v>10</v>
      </c>
      <c r="C18" s="160" t="str">
        <f>VLOOKUP(B18,'пр.взв.'!B1:H48,2,FALSE)</f>
        <v>Скребцов Николай Михайлович</v>
      </c>
      <c r="D18" s="162" t="str">
        <f>VLOOKUP(B18,'пр.взв.'!B1:H141,3,FALSE)</f>
        <v>08.07.1991 мс</v>
      </c>
      <c r="E18" s="170" t="str">
        <f>VLOOKUP(B18,'пр.взв.'!B1:H48,4,FALSE)</f>
        <v>Курганская</v>
      </c>
      <c r="F18" s="172" t="str">
        <f>VLOOKUP(B18,'пр.взв.'!B1:H48,5,FALSE)</f>
        <v>Лебяжье</v>
      </c>
      <c r="G18" s="174">
        <f>VLOOKUP(B18,'пр.взв.'!B1:H48,6,FALSE)</f>
        <v>0</v>
      </c>
      <c r="H18" s="185" t="str">
        <f>VLOOKUP(B18,'пр.взв.'!B1:H143,7,FALSE)</f>
        <v>Котенев ВЮ</v>
      </c>
    </row>
    <row r="19" spans="1:8" ht="12.75">
      <c r="A19" s="173"/>
      <c r="B19" s="167"/>
      <c r="C19" s="161"/>
      <c r="D19" s="163"/>
      <c r="E19" s="171"/>
      <c r="F19" s="172"/>
      <c r="G19" s="175"/>
      <c r="H19" s="186"/>
    </row>
    <row r="20" spans="1:8" ht="12.75" customHeight="1">
      <c r="A20" s="173" t="s">
        <v>49</v>
      </c>
      <c r="B20" s="167">
        <v>8</v>
      </c>
      <c r="C20" s="160" t="str">
        <f>VLOOKUP(B20,'пр.взв.'!B1:H50,2,FALSE)</f>
        <v>Ужегов Александр Сергеевич</v>
      </c>
      <c r="D20" s="162" t="str">
        <f>VLOOKUP(B20,'пр.взв.'!B1:H143,3,FALSE)</f>
        <v>18.04.1994 мс</v>
      </c>
      <c r="E20" s="170" t="str">
        <f>VLOOKUP(B20,'пр.взв.'!B1:H50,4,FALSE)</f>
        <v>Свердловская</v>
      </c>
      <c r="F20" s="172" t="str">
        <f>VLOOKUP(B20,'пр.взв.'!B1:H50,5,FALSE)</f>
        <v>Верхняя Пышма</v>
      </c>
      <c r="G20" s="174">
        <f>VLOOKUP(B20,'пр.взв.'!B1:H50,6,FALSE)</f>
        <v>0</v>
      </c>
      <c r="H20" s="185" t="str">
        <f>VLOOKUP(B20,'пр.взв.'!B1:H145,7,FALSE)</f>
        <v>Стенников ВГ Мельников АН</v>
      </c>
    </row>
    <row r="21" spans="1:8" ht="12.75">
      <c r="A21" s="173"/>
      <c r="B21" s="167"/>
      <c r="C21" s="161"/>
      <c r="D21" s="163"/>
      <c r="E21" s="171"/>
      <c r="F21" s="172"/>
      <c r="G21" s="175"/>
      <c r="H21" s="186"/>
    </row>
    <row r="22" spans="1:8" ht="12.75" customHeight="1">
      <c r="A22" s="173" t="s">
        <v>49</v>
      </c>
      <c r="B22" s="167">
        <v>1</v>
      </c>
      <c r="C22" s="160" t="str">
        <f>VLOOKUP(B22,'пр.взв.'!B2:H52,2,FALSE)</f>
        <v>Мардян Наири Аванесович</v>
      </c>
      <c r="D22" s="162" t="str">
        <f>VLOOKUP(B22,'пр.взв.'!B2:H145,3,FALSE)</f>
        <v>26.07.1994 кмс</v>
      </c>
      <c r="E22" s="170" t="str">
        <f>VLOOKUP(B22,'пр.взв.'!B2:H52,4,FALSE)</f>
        <v>Свердловская</v>
      </c>
      <c r="F22" s="172" t="str">
        <f>VLOOKUP(B22,'пр.взв.'!B2:H52,5,FALSE)</f>
        <v>Верхняя Пышма</v>
      </c>
      <c r="G22" s="174">
        <f>VLOOKUP(B22,'пр.взв.'!B2:H52,6,FALSE)</f>
        <v>0</v>
      </c>
      <c r="H22" s="185" t="str">
        <f>VLOOKUP(B22,'пр.взв.'!B2:H147,7,FALSE)</f>
        <v>Стенников ВГ Мельников АН</v>
      </c>
    </row>
    <row r="23" spans="1:8" ht="12.75">
      <c r="A23" s="173"/>
      <c r="B23" s="167"/>
      <c r="C23" s="161"/>
      <c r="D23" s="163"/>
      <c r="E23" s="171"/>
      <c r="F23" s="172"/>
      <c r="G23" s="175"/>
      <c r="H23" s="186"/>
    </row>
    <row r="24" spans="1:8" ht="12.75" customHeight="1">
      <c r="A24" s="173">
        <v>9</v>
      </c>
      <c r="B24" s="167">
        <v>5</v>
      </c>
      <c r="C24" s="160" t="str">
        <f>VLOOKUP(B24,'пр.взв.'!B2:H54,2,FALSE)</f>
        <v>Куранбаев Отабек Кадирбердиевич</v>
      </c>
      <c r="D24" s="162" t="str">
        <f>VLOOKUP(B24,'пр.взв.'!B2:H147,3,FALSE)</f>
        <v>09.02.1993 кмс</v>
      </c>
      <c r="E24" s="170" t="str">
        <f>VLOOKUP(B24,'пр.взв.'!B2:H54,4,FALSE)</f>
        <v>Свердловская</v>
      </c>
      <c r="F24" s="172" t="str">
        <f>VLOOKUP(B24,'пр.взв.'!B2:H54,5,FALSE)</f>
        <v>Североуральск</v>
      </c>
      <c r="G24" s="174">
        <f>VLOOKUP(B24,'пр.взв.'!B2:H54,6,FALSE)</f>
        <v>0</v>
      </c>
      <c r="H24" s="185" t="str">
        <f>VLOOKUP(B24,'пр.взв.'!B2:H149,7,FALSE)</f>
        <v>Галкин ЭН Радостева НН</v>
      </c>
    </row>
    <row r="25" spans="1:8" ht="12.75">
      <c r="A25" s="173"/>
      <c r="B25" s="167"/>
      <c r="C25" s="161"/>
      <c r="D25" s="163"/>
      <c r="E25" s="171"/>
      <c r="F25" s="172"/>
      <c r="G25" s="175"/>
      <c r="H25" s="186"/>
    </row>
    <row r="26" spans="1:8" ht="12.75" customHeight="1">
      <c r="A26" s="173">
        <v>10</v>
      </c>
      <c r="B26" s="167">
        <v>3</v>
      </c>
      <c r="C26" s="160" t="str">
        <f>VLOOKUP(B26,'пр.взв.'!B2:H56,2,FALSE)</f>
        <v>Серебренников Александр Николаевич</v>
      </c>
      <c r="D26" s="162" t="str">
        <f>VLOOKUP(B26,'пр.взв.'!B2:H149,3,FALSE)</f>
        <v>30.07.1975 кмс</v>
      </c>
      <c r="E26" s="170" t="str">
        <f>VLOOKUP(B26,'пр.взв.'!B2:H56,4,FALSE)</f>
        <v>Курганская</v>
      </c>
      <c r="F26" s="172" t="str">
        <f>VLOOKUP(B26,'пр.взв.'!B2:H56,5,FALSE)</f>
        <v>Шадринск</v>
      </c>
      <c r="G26" s="174">
        <f>VLOOKUP(B26,'пр.взв.'!B2:H56,6,FALSE)</f>
        <v>0</v>
      </c>
      <c r="H26" s="185" t="str">
        <f>VLOOKUP(B26,'пр.взв.'!B2:H151,7,FALSE)</f>
        <v>Старцев АА Жавкин ЭБ</v>
      </c>
    </row>
    <row r="27" spans="1:8" ht="12.75">
      <c r="A27" s="173"/>
      <c r="B27" s="167"/>
      <c r="C27" s="161"/>
      <c r="D27" s="163"/>
      <c r="E27" s="171"/>
      <c r="F27" s="172"/>
      <c r="G27" s="175"/>
      <c r="H27" s="186"/>
    </row>
    <row r="28" spans="1:8" ht="12.75" customHeight="1">
      <c r="A28" s="173">
        <v>11</v>
      </c>
      <c r="B28" s="167">
        <v>2</v>
      </c>
      <c r="C28" s="160" t="str">
        <f>VLOOKUP(B28,'пр.взв.'!B2:H58,2,FALSE)</f>
        <v>Матвеев Вячеслав Сергеевич</v>
      </c>
      <c r="D28" s="162" t="str">
        <f>VLOOKUP(B28,'пр.взв.'!B2:H151,3,FALSE)</f>
        <v>12.02.1992 мс</v>
      </c>
      <c r="E28" s="170" t="str">
        <f>VLOOKUP(B28,'пр.взв.'!B2:H58,4,FALSE)</f>
        <v>Челябинская</v>
      </c>
      <c r="F28" s="172" t="str">
        <f>VLOOKUP(B28,'пр.взв.'!B2:H58,5,FALSE)</f>
        <v>Увельский</v>
      </c>
      <c r="G28" s="174">
        <f>VLOOKUP(B28,'пр.взв.'!B2:H58,6,FALSE)</f>
        <v>0</v>
      </c>
      <c r="H28" s="185" t="str">
        <f>VLOOKUP(B28,'пр.взв.'!B2:H153,7,FALSE)</f>
        <v>Абдурахманов ИА Кадолин ВИ</v>
      </c>
    </row>
    <row r="29" spans="1:8" ht="12.75">
      <c r="A29" s="173"/>
      <c r="B29" s="167"/>
      <c r="C29" s="161"/>
      <c r="D29" s="163"/>
      <c r="E29" s="171"/>
      <c r="F29" s="172"/>
      <c r="G29" s="175"/>
      <c r="H29" s="186"/>
    </row>
    <row r="30" spans="1:8" ht="12.75">
      <c r="A30" s="173">
        <v>12</v>
      </c>
      <c r="B30" s="167">
        <v>12</v>
      </c>
      <c r="C30" s="160" t="str">
        <f>VLOOKUP(B30,'пр.взв.'!B2:H60,2,FALSE)</f>
        <v>Поликарпов Георгий Владимирович</v>
      </c>
      <c r="D30" s="162" t="str">
        <f>VLOOKUP(B30,'пр.взв.'!B2:H153,3,FALSE)</f>
        <v>16.11.1996.КМС</v>
      </c>
      <c r="E30" s="170" t="str">
        <f>VLOOKUP(B30,'пр.взв.'!B2:H60,4,FALSE)</f>
        <v>ХМАО Югра</v>
      </c>
      <c r="F30" s="172" t="str">
        <f>VLOOKUP(B30,'пр.взв.'!B2:H60,5,FALSE)</f>
        <v>Нижневартовск</v>
      </c>
      <c r="G30" s="174">
        <f>VLOOKUP(B30,'пр.взв.'!B2:H60,6,FALSE)</f>
        <v>0</v>
      </c>
      <c r="H30" s="185" t="str">
        <f>VLOOKUP(B30,'пр.взв.'!B2:H155,7,FALSE)</f>
        <v>Соколов Т.В.</v>
      </c>
    </row>
    <row r="31" spans="1:8" ht="12.75">
      <c r="A31" s="173"/>
      <c r="B31" s="167"/>
      <c r="C31" s="161"/>
      <c r="D31" s="163"/>
      <c r="E31" s="171"/>
      <c r="F31" s="172"/>
      <c r="G31" s="175"/>
      <c r="H31" s="186"/>
    </row>
    <row r="32" spans="1:8" ht="15">
      <c r="A32" s="149"/>
      <c r="B32" s="149"/>
      <c r="C32" s="149"/>
      <c r="D32" s="149"/>
      <c r="E32" s="149"/>
      <c r="F32" s="149"/>
      <c r="G32" s="149"/>
      <c r="H32" s="149"/>
    </row>
    <row r="33" spans="1:8" ht="15">
      <c r="A33" s="149"/>
      <c r="B33" s="149"/>
      <c r="C33" s="149"/>
      <c r="D33" s="149"/>
      <c r="E33" s="149"/>
      <c r="F33" s="149"/>
      <c r="G33" s="149"/>
      <c r="H33" s="149"/>
    </row>
    <row r="34" spans="1:8" ht="15">
      <c r="A34" s="147" t="str">
        <f>HYPERLINK('[2]реквизиты'!$A$6)</f>
        <v>Гл. судья, судья МК</v>
      </c>
      <c r="B34" s="149"/>
      <c r="C34" s="150"/>
      <c r="D34" s="150"/>
      <c r="E34" s="150"/>
      <c r="F34" s="150"/>
      <c r="G34" s="147" t="str">
        <f>'[1]реквизиты'!$G$7</f>
        <v>О.Р. Перминов</v>
      </c>
      <c r="H34" s="149"/>
    </row>
    <row r="35" spans="1:8" ht="15">
      <c r="A35" s="149"/>
      <c r="B35" s="149"/>
      <c r="C35" s="150"/>
      <c r="D35" s="150"/>
      <c r="E35" s="150"/>
      <c r="F35" s="150"/>
      <c r="G35" s="151" t="str">
        <f>'[1]реквизиты'!$G$8</f>
        <v>/г.Нижний Тагил/</v>
      </c>
      <c r="H35" s="149"/>
    </row>
    <row r="36" spans="1:8" ht="15">
      <c r="A36" s="149"/>
      <c r="B36" s="149"/>
      <c r="C36" s="150"/>
      <c r="D36" s="150"/>
      <c r="E36" s="150"/>
      <c r="F36" s="150"/>
      <c r="G36" s="150"/>
      <c r="H36" s="149"/>
    </row>
    <row r="37" spans="1:8" ht="15">
      <c r="A37" s="145" t="str">
        <f>HYPERLINK('[2]реквизиты'!$A$8)</f>
        <v>Гл. секретарь, судья РК</v>
      </c>
      <c r="B37" s="149"/>
      <c r="C37" s="150"/>
      <c r="D37" s="150"/>
      <c r="E37" s="150"/>
      <c r="F37" s="150"/>
      <c r="G37" s="148" t="str">
        <f>'[1]реквизиты'!$G$9</f>
        <v>Д.П. Сапунов</v>
      </c>
      <c r="H37" s="149"/>
    </row>
    <row r="38" spans="1:8" ht="15">
      <c r="A38" s="149"/>
      <c r="B38" s="149"/>
      <c r="C38" s="149"/>
      <c r="D38" s="150"/>
      <c r="E38" s="150"/>
      <c r="F38" s="150"/>
      <c r="G38" s="151" t="str">
        <f>'[1]реквизиты'!$G$10</f>
        <v>/г.Качканар/</v>
      </c>
      <c r="H38" s="149"/>
    </row>
    <row r="39" spans="4:7" ht="12.75">
      <c r="D39" s="4"/>
      <c r="E39" s="4"/>
      <c r="F39" s="4"/>
      <c r="G39" s="4"/>
    </row>
    <row r="40" spans="4:7" ht="12.75">
      <c r="D40" s="4"/>
      <c r="E40" s="4"/>
      <c r="F40" s="4"/>
      <c r="G40" s="4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</sheetData>
  <sheetProtection/>
  <mergeCells count="108"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28:G29"/>
    <mergeCell ref="G30:G31"/>
    <mergeCell ref="G20:G21"/>
    <mergeCell ref="G22:G23"/>
    <mergeCell ref="G24:G25"/>
    <mergeCell ref="G26:G2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A30:A31"/>
    <mergeCell ref="B30:B31"/>
    <mergeCell ref="C30:C31"/>
    <mergeCell ref="D30:D31"/>
    <mergeCell ref="E22:E23"/>
    <mergeCell ref="F22:F23"/>
    <mergeCell ref="F24:F25"/>
    <mergeCell ref="A24:A25"/>
    <mergeCell ref="F28:F29"/>
    <mergeCell ref="F26:F27"/>
    <mergeCell ref="E30:E31"/>
    <mergeCell ref="F30:F31"/>
    <mergeCell ref="E28:E29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0:E21"/>
    <mergeCell ref="B24:B25"/>
    <mergeCell ref="C24:C25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0">
      <selection activeCell="A29" sqref="A29:I38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14" t="str">
        <f>HYPERLINK('[1]реквизиты'!$A$2)</f>
        <v>Чемпионат УрФО по САМБО среди мужчин. </v>
      </c>
      <c r="B1" s="215"/>
      <c r="C1" s="215"/>
      <c r="D1" s="215"/>
      <c r="E1" s="215"/>
      <c r="F1" s="215"/>
      <c r="G1" s="215"/>
      <c r="H1" s="215"/>
      <c r="I1" s="215"/>
    </row>
    <row r="2" spans="4:5" ht="27" customHeight="1">
      <c r="D2" s="55"/>
      <c r="E2" s="79" t="str">
        <f>HYPERLINK('пр.взв.'!D4)</f>
        <v>в.к. 62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198" t="s">
        <v>12</v>
      </c>
      <c r="B5" s="198" t="s">
        <v>4</v>
      </c>
      <c r="C5" s="204" t="s">
        <v>5</v>
      </c>
      <c r="D5" s="198" t="s">
        <v>13</v>
      </c>
      <c r="E5" s="200" t="s">
        <v>14</v>
      </c>
      <c r="F5" s="201"/>
      <c r="G5" s="198" t="s">
        <v>15</v>
      </c>
      <c r="H5" s="198" t="s">
        <v>16</v>
      </c>
      <c r="I5" s="198" t="s">
        <v>17</v>
      </c>
    </row>
    <row r="6" spans="1:9" ht="12.75">
      <c r="A6" s="199"/>
      <c r="B6" s="199"/>
      <c r="C6" s="199"/>
      <c r="D6" s="199"/>
      <c r="E6" s="202"/>
      <c r="F6" s="203"/>
      <c r="G6" s="199"/>
      <c r="H6" s="199"/>
      <c r="I6" s="199"/>
    </row>
    <row r="7" spans="1:9" ht="12.75">
      <c r="A7" s="207"/>
      <c r="B7" s="208">
        <f>'пр.хода'!D29</f>
        <v>11</v>
      </c>
      <c r="C7" s="209" t="str">
        <f>VLOOKUP(B7,'пр.взв.'!B7:D62,2,FALSE)</f>
        <v>Исангильдин Данил Уралович</v>
      </c>
      <c r="D7" s="209" t="str">
        <f>VLOOKUP(B7,'пр.взв.'!B7:F92,3,FALSE)</f>
        <v>11.02.1990 кмс</v>
      </c>
      <c r="E7" s="211" t="str">
        <f>VLOOKUP(B7,'пр.взв.'!B7:F92,4,FALSE)</f>
        <v>Челябинская</v>
      </c>
      <c r="F7" s="209" t="str">
        <f>VLOOKUP(B7,'пр.взв.'!B7:G82,5,FALSE)</f>
        <v>Миасс</v>
      </c>
      <c r="G7" s="205"/>
      <c r="H7" s="206"/>
      <c r="I7" s="198"/>
    </row>
    <row r="8" spans="1:9" ht="12.75">
      <c r="A8" s="207"/>
      <c r="B8" s="198"/>
      <c r="C8" s="209"/>
      <c r="D8" s="209"/>
      <c r="E8" s="211"/>
      <c r="F8" s="209"/>
      <c r="G8" s="205"/>
      <c r="H8" s="206"/>
      <c r="I8" s="198"/>
    </row>
    <row r="9" spans="1:9" ht="12.75">
      <c r="A9" s="210"/>
      <c r="B9" s="208">
        <f>'пр.хода'!C35</f>
        <v>6</v>
      </c>
      <c r="C9" s="209" t="str">
        <f>VLOOKUP(B9,'пр.взв.'!B9:D64,2,FALSE)</f>
        <v>Егоров Алексей Геннадьевич</v>
      </c>
      <c r="D9" s="209" t="str">
        <f>VLOOKUP(B9,'пр.взв.'!B9:F94,3,FALSE)</f>
        <v>26.01.1980 мсмк</v>
      </c>
      <c r="E9" s="211" t="str">
        <f>VLOOKUP(B9,'пр.взв.'!B9:F94,4,FALSE)</f>
        <v>Свердловская</v>
      </c>
      <c r="F9" s="209" t="str">
        <f>VLOOKUP(B9,'пр.взв.'!B9:G84,5,FALSE)</f>
        <v>Екатеринбург</v>
      </c>
      <c r="G9" s="205"/>
      <c r="H9" s="198"/>
      <c r="I9" s="198"/>
    </row>
    <row r="10" spans="1:9" ht="12.75">
      <c r="A10" s="210"/>
      <c r="B10" s="198"/>
      <c r="C10" s="209"/>
      <c r="D10" s="209"/>
      <c r="E10" s="211"/>
      <c r="F10" s="209"/>
      <c r="G10" s="205"/>
      <c r="H10" s="198"/>
      <c r="I10" s="198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 62  кг.</v>
      </c>
    </row>
    <row r="17" spans="1:9" ht="12.75" customHeight="1">
      <c r="A17" s="198" t="s">
        <v>12</v>
      </c>
      <c r="B17" s="198" t="s">
        <v>4</v>
      </c>
      <c r="C17" s="204" t="s">
        <v>5</v>
      </c>
      <c r="D17" s="198" t="s">
        <v>13</v>
      </c>
      <c r="E17" s="200" t="s">
        <v>14</v>
      </c>
      <c r="F17" s="201"/>
      <c r="G17" s="198" t="s">
        <v>15</v>
      </c>
      <c r="H17" s="198" t="s">
        <v>16</v>
      </c>
      <c r="I17" s="198" t="s">
        <v>17</v>
      </c>
    </row>
    <row r="18" spans="1:9" ht="12.75">
      <c r="A18" s="199"/>
      <c r="B18" s="199"/>
      <c r="C18" s="199"/>
      <c r="D18" s="199"/>
      <c r="E18" s="202"/>
      <c r="F18" s="203"/>
      <c r="G18" s="199"/>
      <c r="H18" s="199"/>
      <c r="I18" s="199"/>
    </row>
    <row r="19" spans="1:9" ht="12.75">
      <c r="A19" s="207"/>
      <c r="B19" s="208">
        <f>'пр.хода'!O29</f>
        <v>10</v>
      </c>
      <c r="C19" s="212" t="str">
        <f>VLOOKUP(B19,'пр.взв.'!B1:D34,2,FALSE)</f>
        <v>Скребцов Николай Михайлович</v>
      </c>
      <c r="D19" s="212" t="str">
        <f>VLOOKUP(B19,'пр.взв.'!B1:F34,3,FALSE)</f>
        <v>08.07.1991 мс</v>
      </c>
      <c r="E19" s="170" t="str">
        <f>VLOOKUP(B19,'пр.взв.'!B1:F34,4,FALSE)</f>
        <v>Курганская</v>
      </c>
      <c r="F19" s="209" t="str">
        <f>VLOOKUP(B19,'пр.взв.'!B1:G34,5,FALSE)</f>
        <v>Лебяжье</v>
      </c>
      <c r="G19" s="216"/>
      <c r="H19" s="206"/>
      <c r="I19" s="198"/>
    </row>
    <row r="20" spans="1:9" ht="12.75">
      <c r="A20" s="207"/>
      <c r="B20" s="198"/>
      <c r="C20" s="213"/>
      <c r="D20" s="213"/>
      <c r="E20" s="180"/>
      <c r="F20" s="209"/>
      <c r="G20" s="216"/>
      <c r="H20" s="206"/>
      <c r="I20" s="198"/>
    </row>
    <row r="21" spans="1:9" ht="12.75">
      <c r="A21" s="210"/>
      <c r="B21" s="208">
        <f>'пр.хода'!M35</f>
        <v>9</v>
      </c>
      <c r="C21" s="212" t="str">
        <f>VLOOKUP(B21,'пр.взв.'!B1:D36,2,FALSE)</f>
        <v>Нуриманов Галымжан Мерейович</v>
      </c>
      <c r="D21" s="212" t="str">
        <f>VLOOKUP(B21,'пр.взв.'!B1:F36,3,FALSE)</f>
        <v>28.05.1993 кмс</v>
      </c>
      <c r="E21" s="170" t="str">
        <f>VLOOKUP(B21,'пр.взв.'!B2:F36,4,FALSE)</f>
        <v>Курганская</v>
      </c>
      <c r="F21" s="209" t="str">
        <f>VLOOKUP(B21,'пр.взв.'!B1:G36,5,FALSE)</f>
        <v>Курган</v>
      </c>
      <c r="G21" s="216"/>
      <c r="H21" s="198"/>
      <c r="I21" s="198"/>
    </row>
    <row r="22" spans="1:9" ht="12.75">
      <c r="A22" s="210"/>
      <c r="B22" s="198"/>
      <c r="C22" s="213"/>
      <c r="D22" s="213"/>
      <c r="E22" s="171"/>
      <c r="F22" s="209"/>
      <c r="G22" s="216"/>
      <c r="H22" s="198"/>
      <c r="I22" s="198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">
      <c r="C29" s="49" t="s">
        <v>20</v>
      </c>
      <c r="E29" s="79" t="str">
        <f>HYPERLINK('пр.взв.'!D4)</f>
        <v>в.к. 62  кг.</v>
      </c>
    </row>
    <row r="30" spans="1:9" ht="12.75" customHeight="1">
      <c r="A30" s="198" t="s">
        <v>12</v>
      </c>
      <c r="B30" s="198" t="s">
        <v>4</v>
      </c>
      <c r="C30" s="204" t="s">
        <v>5</v>
      </c>
      <c r="D30" s="198" t="s">
        <v>13</v>
      </c>
      <c r="E30" s="200" t="s">
        <v>14</v>
      </c>
      <c r="F30" s="201"/>
      <c r="G30" s="198" t="s">
        <v>15</v>
      </c>
      <c r="H30" s="198" t="s">
        <v>16</v>
      </c>
      <c r="I30" s="198" t="s">
        <v>17</v>
      </c>
    </row>
    <row r="31" spans="1:9" ht="12.75">
      <c r="A31" s="199"/>
      <c r="B31" s="199"/>
      <c r="C31" s="199"/>
      <c r="D31" s="199"/>
      <c r="E31" s="202"/>
      <c r="F31" s="203"/>
      <c r="G31" s="199"/>
      <c r="H31" s="199"/>
      <c r="I31" s="199"/>
    </row>
    <row r="32" spans="1:9" ht="12.75">
      <c r="A32" s="207"/>
      <c r="B32" s="208">
        <f>'пр.хода'!I14</f>
        <v>7</v>
      </c>
      <c r="C32" s="209" t="str">
        <f>VLOOKUP(B32,'пр.взв.'!B3:D47,2,FALSE)</f>
        <v>Юдин Максим Александрович</v>
      </c>
      <c r="D32" s="209" t="str">
        <f>VLOOKUP(B32,'пр.взв.'!B3:F47,3,FALSE)</f>
        <v>14.02.1991 мс</v>
      </c>
      <c r="E32" s="211" t="str">
        <f>VLOOKUP(B32,'пр.взв.'!B3:F47,4,FALSE)</f>
        <v>Свердловская</v>
      </c>
      <c r="F32" s="209" t="str">
        <f>VLOOKUP(B32,'пр.взв.'!B3:G47,5,FALSE)</f>
        <v>Верхняя Пышма</v>
      </c>
      <c r="G32" s="205"/>
      <c r="H32" s="206"/>
      <c r="I32" s="198"/>
    </row>
    <row r="33" spans="1:9" ht="12.75">
      <c r="A33" s="207"/>
      <c r="B33" s="198"/>
      <c r="C33" s="209"/>
      <c r="D33" s="209"/>
      <c r="E33" s="211"/>
      <c r="F33" s="209"/>
      <c r="G33" s="205"/>
      <c r="H33" s="206"/>
      <c r="I33" s="198"/>
    </row>
    <row r="34" spans="1:9" ht="12.75">
      <c r="A34" s="210"/>
      <c r="B34" s="208">
        <f>'пр.хода'!M14</f>
        <v>4</v>
      </c>
      <c r="C34" s="209" t="str">
        <f>VLOOKUP(B34,'пр.взв.'!B3:D49,2,FALSE)</f>
        <v>Красноженов Иван Евгеньевич</v>
      </c>
      <c r="D34" s="209" t="str">
        <f>VLOOKUP(B34,'пр.взв.'!B3:F49,3,FALSE)</f>
        <v>05.08.1993 кмс</v>
      </c>
      <c r="E34" s="211" t="str">
        <f>VLOOKUP(B34,'пр.взв.'!B3:F49,4,FALSE)</f>
        <v>Курганская</v>
      </c>
      <c r="F34" s="209" t="str">
        <f>VLOOKUP(B34,'пр.взв.'!B3:G49,5,FALSE)</f>
        <v>Шадринск</v>
      </c>
      <c r="G34" s="205"/>
      <c r="H34" s="198"/>
      <c r="I34" s="198"/>
    </row>
    <row r="35" spans="1:9" ht="12.75">
      <c r="A35" s="210"/>
      <c r="B35" s="198"/>
      <c r="C35" s="209"/>
      <c r="D35" s="209"/>
      <c r="E35" s="211"/>
      <c r="F35" s="209"/>
      <c r="G35" s="205"/>
      <c r="H35" s="198"/>
      <c r="I35" s="198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13">
      <selection activeCell="C27" sqref="C27:H2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91" t="s">
        <v>26</v>
      </c>
      <c r="B1" s="191"/>
      <c r="C1" s="191"/>
      <c r="D1" s="191"/>
      <c r="E1" s="191"/>
      <c r="F1" s="191"/>
      <c r="G1" s="191"/>
      <c r="H1" s="191"/>
    </row>
    <row r="2" spans="1:8" ht="29.25" customHeight="1">
      <c r="A2" s="214" t="str">
        <f>HYPERLINK('[1]реквизиты'!$A$2)</f>
        <v>Чемпионат УрФО по САМБО среди мужчин. </v>
      </c>
      <c r="B2" s="215"/>
      <c r="C2" s="215"/>
      <c r="D2" s="215"/>
      <c r="E2" s="215"/>
      <c r="F2" s="215"/>
      <c r="G2" s="215"/>
      <c r="H2" s="215"/>
    </row>
    <row r="3" spans="1:7" ht="12.75" customHeight="1">
      <c r="A3" s="231" t="str">
        <f>HYPERLINK('[1]реквизиты'!$A$3)</f>
        <v>16-19 декабря 2014г.                                                         г. Верхняя Пышма</v>
      </c>
      <c r="B3" s="231"/>
      <c r="C3" s="231"/>
      <c r="D3" s="231"/>
      <c r="E3" s="231"/>
      <c r="F3" s="231"/>
      <c r="G3" s="231"/>
    </row>
    <row r="4" spans="4:5" ht="12.75" customHeight="1">
      <c r="D4" s="229" t="s">
        <v>87</v>
      </c>
      <c r="E4" s="230"/>
    </row>
    <row r="5" spans="1:8" ht="12.75" customHeight="1">
      <c r="A5" s="199" t="s">
        <v>9</v>
      </c>
      <c r="B5" s="223" t="s">
        <v>4</v>
      </c>
      <c r="C5" s="199" t="s">
        <v>5</v>
      </c>
      <c r="D5" s="199" t="s">
        <v>6</v>
      </c>
      <c r="E5" s="232" t="s">
        <v>7</v>
      </c>
      <c r="F5" s="182"/>
      <c r="G5" s="199" t="s">
        <v>10</v>
      </c>
      <c r="H5" s="199" t="s">
        <v>8</v>
      </c>
    </row>
    <row r="6" spans="1:8" ht="12.75">
      <c r="A6" s="204"/>
      <c r="B6" s="224"/>
      <c r="C6" s="204"/>
      <c r="D6" s="204"/>
      <c r="E6" s="233"/>
      <c r="F6" s="234"/>
      <c r="G6" s="204"/>
      <c r="H6" s="204"/>
    </row>
    <row r="7" spans="1:8" ht="12.75" customHeight="1">
      <c r="A7" s="198">
        <v>1</v>
      </c>
      <c r="B7" s="218">
        <v>1</v>
      </c>
      <c r="C7" s="219" t="s">
        <v>93</v>
      </c>
      <c r="D7" s="198" t="s">
        <v>94</v>
      </c>
      <c r="E7" s="220" t="s">
        <v>58</v>
      </c>
      <c r="F7" s="220" t="s">
        <v>59</v>
      </c>
      <c r="G7" s="220"/>
      <c r="H7" s="220" t="s">
        <v>60</v>
      </c>
    </row>
    <row r="8" spans="1:8" ht="12.75" customHeight="1">
      <c r="A8" s="198"/>
      <c r="B8" s="218"/>
      <c r="C8" s="219"/>
      <c r="D8" s="198"/>
      <c r="E8" s="220"/>
      <c r="F8" s="220"/>
      <c r="G8" s="220"/>
      <c r="H8" s="220"/>
    </row>
    <row r="9" spans="1:8" ht="12.75" customHeight="1">
      <c r="A9" s="198">
        <v>2</v>
      </c>
      <c r="B9" s="218">
        <v>2</v>
      </c>
      <c r="C9" s="219" t="s">
        <v>78</v>
      </c>
      <c r="D9" s="198" t="s">
        <v>79</v>
      </c>
      <c r="E9" s="222" t="s">
        <v>80</v>
      </c>
      <c r="F9" s="220" t="s">
        <v>81</v>
      </c>
      <c r="G9" s="220"/>
      <c r="H9" s="220" t="s">
        <v>82</v>
      </c>
    </row>
    <row r="10" spans="1:8" ht="15" customHeight="1">
      <c r="A10" s="198"/>
      <c r="B10" s="218"/>
      <c r="C10" s="219"/>
      <c r="D10" s="198"/>
      <c r="E10" s="222"/>
      <c r="F10" s="220"/>
      <c r="G10" s="220"/>
      <c r="H10" s="220"/>
    </row>
    <row r="11" spans="1:8" ht="12.75" customHeight="1">
      <c r="A11" s="198">
        <v>3</v>
      </c>
      <c r="B11" s="218">
        <v>3</v>
      </c>
      <c r="C11" s="219" t="s">
        <v>107</v>
      </c>
      <c r="D11" s="198" t="s">
        <v>108</v>
      </c>
      <c r="E11" s="217" t="s">
        <v>71</v>
      </c>
      <c r="F11" s="217" t="s">
        <v>72</v>
      </c>
      <c r="G11" s="206"/>
      <c r="H11" s="219" t="s">
        <v>73</v>
      </c>
    </row>
    <row r="12" spans="1:8" ht="15" customHeight="1">
      <c r="A12" s="198"/>
      <c r="B12" s="218"/>
      <c r="C12" s="219"/>
      <c r="D12" s="198"/>
      <c r="E12" s="217"/>
      <c r="F12" s="217"/>
      <c r="G12" s="206"/>
      <c r="H12" s="219"/>
    </row>
    <row r="13" spans="1:8" ht="15" customHeight="1">
      <c r="A13" s="198">
        <v>4</v>
      </c>
      <c r="B13" s="218">
        <v>4</v>
      </c>
      <c r="C13" s="219" t="s">
        <v>69</v>
      </c>
      <c r="D13" s="198" t="s">
        <v>70</v>
      </c>
      <c r="E13" s="222" t="s">
        <v>71</v>
      </c>
      <c r="F13" s="219" t="s">
        <v>72</v>
      </c>
      <c r="G13" s="206"/>
      <c r="H13" s="220" t="s">
        <v>73</v>
      </c>
    </row>
    <row r="14" spans="1:8" ht="15.75" customHeight="1">
      <c r="A14" s="198"/>
      <c r="B14" s="218"/>
      <c r="C14" s="219"/>
      <c r="D14" s="198"/>
      <c r="E14" s="222"/>
      <c r="F14" s="219"/>
      <c r="G14" s="206"/>
      <c r="H14" s="220"/>
    </row>
    <row r="15" spans="1:8" ht="12.75" customHeight="1">
      <c r="A15" s="198">
        <v>5</v>
      </c>
      <c r="B15" s="218">
        <v>5</v>
      </c>
      <c r="C15" s="219" t="s">
        <v>88</v>
      </c>
      <c r="D15" s="198" t="s">
        <v>89</v>
      </c>
      <c r="E15" s="220" t="s">
        <v>58</v>
      </c>
      <c r="F15" s="217" t="s">
        <v>63</v>
      </c>
      <c r="G15" s="206"/>
      <c r="H15" s="219" t="s">
        <v>90</v>
      </c>
    </row>
    <row r="16" spans="1:8" ht="15" customHeight="1">
      <c r="A16" s="198"/>
      <c r="B16" s="218"/>
      <c r="C16" s="219"/>
      <c r="D16" s="198"/>
      <c r="E16" s="220"/>
      <c r="F16" s="217"/>
      <c r="G16" s="206"/>
      <c r="H16" s="219"/>
    </row>
    <row r="17" spans="1:8" ht="12.75" customHeight="1">
      <c r="A17" s="198">
        <v>6</v>
      </c>
      <c r="B17" s="218">
        <v>6</v>
      </c>
      <c r="C17" s="225" t="s">
        <v>65</v>
      </c>
      <c r="D17" s="226" t="s">
        <v>66</v>
      </c>
      <c r="E17" s="222" t="s">
        <v>58</v>
      </c>
      <c r="F17" s="228" t="s">
        <v>67</v>
      </c>
      <c r="G17" s="206"/>
      <c r="H17" s="219" t="s">
        <v>68</v>
      </c>
    </row>
    <row r="18" spans="1:8" ht="15" customHeight="1">
      <c r="A18" s="198"/>
      <c r="B18" s="218"/>
      <c r="C18" s="225"/>
      <c r="D18" s="227"/>
      <c r="E18" s="222"/>
      <c r="F18" s="228"/>
      <c r="G18" s="206"/>
      <c r="H18" s="227"/>
    </row>
    <row r="19" spans="1:8" ht="12.75" customHeight="1">
      <c r="A19" s="198">
        <v>7</v>
      </c>
      <c r="B19" s="218">
        <v>7</v>
      </c>
      <c r="C19" s="221" t="s">
        <v>56</v>
      </c>
      <c r="D19" s="220" t="s">
        <v>57</v>
      </c>
      <c r="E19" s="220" t="s">
        <v>58</v>
      </c>
      <c r="F19" s="221" t="s">
        <v>59</v>
      </c>
      <c r="G19" s="220"/>
      <c r="H19" s="220" t="s">
        <v>60</v>
      </c>
    </row>
    <row r="20" spans="1:8" ht="15" customHeight="1">
      <c r="A20" s="198"/>
      <c r="B20" s="218"/>
      <c r="C20" s="221"/>
      <c r="D20" s="220"/>
      <c r="E20" s="220"/>
      <c r="F20" s="221"/>
      <c r="G20" s="220"/>
      <c r="H20" s="220"/>
    </row>
    <row r="21" spans="1:8" ht="12.75" customHeight="1">
      <c r="A21" s="198">
        <v>8</v>
      </c>
      <c r="B21" s="218">
        <v>8</v>
      </c>
      <c r="C21" s="221" t="s">
        <v>95</v>
      </c>
      <c r="D21" s="220" t="s">
        <v>96</v>
      </c>
      <c r="E21" s="220" t="s">
        <v>58</v>
      </c>
      <c r="F21" s="220" t="s">
        <v>59</v>
      </c>
      <c r="G21" s="220"/>
      <c r="H21" s="220" t="s">
        <v>60</v>
      </c>
    </row>
    <row r="22" spans="1:8" ht="15" customHeight="1">
      <c r="A22" s="198"/>
      <c r="B22" s="218"/>
      <c r="C22" s="221"/>
      <c r="D22" s="220"/>
      <c r="E22" s="220"/>
      <c r="F22" s="220"/>
      <c r="G22" s="220"/>
      <c r="H22" s="220"/>
    </row>
    <row r="23" spans="1:8" ht="12.75" customHeight="1">
      <c r="A23" s="198">
        <v>9</v>
      </c>
      <c r="B23" s="218">
        <v>9</v>
      </c>
      <c r="C23" s="221" t="s">
        <v>74</v>
      </c>
      <c r="D23" s="220" t="s">
        <v>75</v>
      </c>
      <c r="E23" s="222" t="s">
        <v>71</v>
      </c>
      <c r="F23" s="221" t="s">
        <v>76</v>
      </c>
      <c r="G23" s="220"/>
      <c r="H23" s="221" t="s">
        <v>77</v>
      </c>
    </row>
    <row r="24" spans="1:8" ht="15" customHeight="1">
      <c r="A24" s="198"/>
      <c r="B24" s="218"/>
      <c r="C24" s="221"/>
      <c r="D24" s="220"/>
      <c r="E24" s="222"/>
      <c r="F24" s="221"/>
      <c r="G24" s="220"/>
      <c r="H24" s="221"/>
    </row>
    <row r="25" spans="1:8" ht="12.75" customHeight="1">
      <c r="A25" s="198">
        <v>10</v>
      </c>
      <c r="B25" s="218">
        <v>10</v>
      </c>
      <c r="C25" s="219" t="s">
        <v>100</v>
      </c>
      <c r="D25" s="198" t="s">
        <v>101</v>
      </c>
      <c r="E25" s="222" t="s">
        <v>71</v>
      </c>
      <c r="F25" s="217" t="s">
        <v>102</v>
      </c>
      <c r="G25" s="206"/>
      <c r="H25" s="219" t="s">
        <v>103</v>
      </c>
    </row>
    <row r="26" spans="1:8" ht="15" customHeight="1">
      <c r="A26" s="198"/>
      <c r="B26" s="218"/>
      <c r="C26" s="219"/>
      <c r="D26" s="198"/>
      <c r="E26" s="222"/>
      <c r="F26" s="217"/>
      <c r="G26" s="206"/>
      <c r="H26" s="219"/>
    </row>
    <row r="27" spans="1:8" ht="12.75" customHeight="1">
      <c r="A27" s="198">
        <v>11</v>
      </c>
      <c r="B27" s="218">
        <v>11</v>
      </c>
      <c r="C27" s="219" t="s">
        <v>83</v>
      </c>
      <c r="D27" s="198" t="s">
        <v>84</v>
      </c>
      <c r="E27" s="222" t="s">
        <v>80</v>
      </c>
      <c r="F27" s="217" t="s">
        <v>85</v>
      </c>
      <c r="G27" s="206"/>
      <c r="H27" s="219" t="s">
        <v>86</v>
      </c>
    </row>
    <row r="28" spans="1:8" ht="15" customHeight="1">
      <c r="A28" s="198"/>
      <c r="B28" s="218"/>
      <c r="C28" s="219"/>
      <c r="D28" s="198"/>
      <c r="E28" s="222"/>
      <c r="F28" s="217"/>
      <c r="G28" s="206"/>
      <c r="H28" s="219"/>
    </row>
    <row r="29" spans="1:8" ht="12.75" customHeight="1">
      <c r="A29" s="198">
        <v>12</v>
      </c>
      <c r="B29" s="218">
        <v>12</v>
      </c>
      <c r="C29" s="219" t="s">
        <v>109</v>
      </c>
      <c r="D29" s="198" t="s">
        <v>110</v>
      </c>
      <c r="E29" s="220" t="s">
        <v>111</v>
      </c>
      <c r="F29" s="217" t="s">
        <v>112</v>
      </c>
      <c r="G29" s="206"/>
      <c r="H29" s="219" t="s">
        <v>113</v>
      </c>
    </row>
    <row r="30" spans="1:8" ht="15" customHeight="1">
      <c r="A30" s="198"/>
      <c r="B30" s="218"/>
      <c r="C30" s="219"/>
      <c r="D30" s="198"/>
      <c r="E30" s="220"/>
      <c r="F30" s="217"/>
      <c r="G30" s="206"/>
      <c r="H30" s="219"/>
    </row>
    <row r="31" spans="1:8" ht="15.75" customHeight="1">
      <c r="A31" s="198">
        <v>13</v>
      </c>
      <c r="B31" s="218"/>
      <c r="C31" s="219" t="s">
        <v>61</v>
      </c>
      <c r="D31" s="198" t="s">
        <v>62</v>
      </c>
      <c r="E31" s="220" t="s">
        <v>58</v>
      </c>
      <c r="F31" s="219" t="s">
        <v>63</v>
      </c>
      <c r="G31" s="206"/>
      <c r="H31" s="219" t="s">
        <v>64</v>
      </c>
    </row>
    <row r="32" spans="1:8" ht="15" customHeight="1">
      <c r="A32" s="198"/>
      <c r="B32" s="218"/>
      <c r="C32" s="219"/>
      <c r="D32" s="198"/>
      <c r="E32" s="220"/>
      <c r="F32" s="219"/>
      <c r="G32" s="206"/>
      <c r="H32" s="219"/>
    </row>
    <row r="33" spans="1:8" ht="12.75" customHeight="1">
      <c r="A33" s="198">
        <v>14</v>
      </c>
      <c r="B33" s="218"/>
      <c r="C33" s="219" t="s">
        <v>91</v>
      </c>
      <c r="D33" s="198" t="s">
        <v>92</v>
      </c>
      <c r="E33" s="220" t="s">
        <v>58</v>
      </c>
      <c r="F33" s="220" t="s">
        <v>59</v>
      </c>
      <c r="G33" s="220"/>
      <c r="H33" s="220" t="s">
        <v>60</v>
      </c>
    </row>
    <row r="34" spans="1:8" ht="15" customHeight="1">
      <c r="A34" s="198"/>
      <c r="B34" s="218"/>
      <c r="C34" s="219"/>
      <c r="D34" s="198"/>
      <c r="E34" s="220"/>
      <c r="F34" s="220"/>
      <c r="G34" s="220"/>
      <c r="H34" s="220"/>
    </row>
    <row r="35" spans="1:8" ht="12.75" customHeight="1">
      <c r="A35" s="198">
        <v>15</v>
      </c>
      <c r="B35" s="218"/>
      <c r="C35" s="219" t="s">
        <v>97</v>
      </c>
      <c r="D35" s="198" t="s">
        <v>98</v>
      </c>
      <c r="E35" s="220" t="s">
        <v>58</v>
      </c>
      <c r="F35" s="220" t="s">
        <v>59</v>
      </c>
      <c r="G35" s="206"/>
      <c r="H35" s="219" t="s">
        <v>99</v>
      </c>
    </row>
    <row r="36" spans="1:8" ht="15" customHeight="1">
      <c r="A36" s="198"/>
      <c r="B36" s="218"/>
      <c r="C36" s="219"/>
      <c r="D36" s="198"/>
      <c r="E36" s="220"/>
      <c r="F36" s="220"/>
      <c r="G36" s="206"/>
      <c r="H36" s="219"/>
    </row>
    <row r="37" spans="1:8" ht="12.75" customHeight="1">
      <c r="A37" s="198">
        <v>16</v>
      </c>
      <c r="B37" s="218"/>
      <c r="C37" s="219" t="s">
        <v>104</v>
      </c>
      <c r="D37" s="198" t="s">
        <v>105</v>
      </c>
      <c r="E37" s="222" t="s">
        <v>71</v>
      </c>
      <c r="F37" s="217" t="s">
        <v>76</v>
      </c>
      <c r="G37" s="206"/>
      <c r="H37" s="219" t="s">
        <v>106</v>
      </c>
    </row>
    <row r="38" spans="1:8" ht="15" customHeight="1">
      <c r="A38" s="198"/>
      <c r="B38" s="218"/>
      <c r="C38" s="219"/>
      <c r="D38" s="198"/>
      <c r="E38" s="222"/>
      <c r="F38" s="217"/>
      <c r="G38" s="206"/>
      <c r="H38" s="219"/>
    </row>
    <row r="39" ht="15.75" customHeight="1"/>
    <row r="41" spans="1:6" ht="12.75">
      <c r="A41" s="140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0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0" t="s">
        <v>54</v>
      </c>
    </row>
    <row r="49" ht="12.75">
      <c r="A49" s="140" t="s">
        <v>55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37">
      <selection activeCell="A44" sqref="A44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297" t="s">
        <v>40</v>
      </c>
      <c r="C1" s="297"/>
      <c r="D1" s="297"/>
      <c r="E1" s="297"/>
      <c r="F1" s="297"/>
      <c r="G1" s="297"/>
      <c r="H1" s="297"/>
      <c r="I1" s="297"/>
      <c r="K1" s="297" t="s">
        <v>40</v>
      </c>
      <c r="L1" s="297"/>
      <c r="M1" s="297"/>
      <c r="N1" s="297"/>
      <c r="O1" s="297"/>
      <c r="P1" s="297"/>
      <c r="Q1" s="297"/>
      <c r="R1" s="297"/>
    </row>
    <row r="2" spans="2:18" ht="15.75" customHeight="1">
      <c r="B2" s="298" t="str">
        <f>'пр.взв.'!D4</f>
        <v>в.к. 62  кг.</v>
      </c>
      <c r="C2" s="299"/>
      <c r="D2" s="299"/>
      <c r="E2" s="299"/>
      <c r="F2" s="299"/>
      <c r="G2" s="299"/>
      <c r="H2" s="299"/>
      <c r="I2" s="299"/>
      <c r="K2" s="298" t="str">
        <f>B2</f>
        <v>в.к. 62  кг.</v>
      </c>
      <c r="L2" s="299"/>
      <c r="M2" s="299"/>
      <c r="N2" s="299"/>
      <c r="O2" s="299"/>
      <c r="P2" s="299"/>
      <c r="Q2" s="299"/>
      <c r="R2" s="299"/>
    </row>
    <row r="4" spans="2:18" ht="15.75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>
      <c r="A5" s="274" t="s">
        <v>42</v>
      </c>
      <c r="B5" s="276" t="s">
        <v>4</v>
      </c>
      <c r="C5" s="266" t="s">
        <v>5</v>
      </c>
      <c r="D5" s="259" t="s">
        <v>13</v>
      </c>
      <c r="E5" s="259" t="s">
        <v>14</v>
      </c>
      <c r="F5" s="266" t="s">
        <v>15</v>
      </c>
      <c r="G5" s="268" t="s">
        <v>43</v>
      </c>
      <c r="H5" s="270" t="s">
        <v>44</v>
      </c>
      <c r="I5" s="272" t="s">
        <v>17</v>
      </c>
      <c r="J5" s="274" t="s">
        <v>42</v>
      </c>
      <c r="K5" s="276" t="s">
        <v>4</v>
      </c>
      <c r="L5" s="266" t="s">
        <v>5</v>
      </c>
      <c r="M5" s="259" t="s">
        <v>13</v>
      </c>
      <c r="N5" s="259" t="s">
        <v>14</v>
      </c>
      <c r="O5" s="266" t="s">
        <v>15</v>
      </c>
      <c r="P5" s="268" t="s">
        <v>43</v>
      </c>
      <c r="Q5" s="270" t="s">
        <v>44</v>
      </c>
      <c r="R5" s="272" t="s">
        <v>17</v>
      </c>
    </row>
    <row r="6" spans="1:18" ht="13.5" customHeight="1" thickBot="1">
      <c r="A6" s="275"/>
      <c r="B6" s="296" t="s">
        <v>36</v>
      </c>
      <c r="C6" s="267"/>
      <c r="D6" s="265"/>
      <c r="E6" s="265"/>
      <c r="F6" s="267"/>
      <c r="G6" s="269"/>
      <c r="H6" s="271"/>
      <c r="I6" s="273" t="s">
        <v>37</v>
      </c>
      <c r="J6" s="275"/>
      <c r="K6" s="296" t="s">
        <v>36</v>
      </c>
      <c r="L6" s="267"/>
      <c r="M6" s="265"/>
      <c r="N6" s="265"/>
      <c r="O6" s="267"/>
      <c r="P6" s="269"/>
      <c r="Q6" s="271"/>
      <c r="R6" s="273" t="s">
        <v>37</v>
      </c>
    </row>
    <row r="7" spans="1:18" ht="12.75" customHeight="1">
      <c r="A7" s="289">
        <v>1</v>
      </c>
      <c r="B7" s="288">
        <v>1</v>
      </c>
      <c r="C7" s="263" t="str">
        <f>VLOOKUP(B7,'пр.взв.'!B7:E70,2,FALSE)</f>
        <v>Мардян Наири Аванесович</v>
      </c>
      <c r="D7" s="236" t="str">
        <f>VLOOKUP(B7,'пр.взв.'!B7:F106,3,FALSE)</f>
        <v>26.07.1994 кмс</v>
      </c>
      <c r="E7" s="236" t="str">
        <f>VLOOKUP(B7,'пр.взв.'!B7:G106,5,FALSE)</f>
        <v>Верхняя Пышма</v>
      </c>
      <c r="F7" s="243"/>
      <c r="G7" s="244"/>
      <c r="H7" s="245"/>
      <c r="I7" s="204"/>
      <c r="J7" s="289">
        <v>5</v>
      </c>
      <c r="K7" s="288">
        <v>2</v>
      </c>
      <c r="L7" s="261" t="str">
        <f>VLOOKUP(K7,'пр.взв.'!B7:E70,2,FALSE)</f>
        <v>Матвеев Вячеслав Сергеевич</v>
      </c>
      <c r="M7" s="236" t="str">
        <f>VLOOKUP(K7,'пр.взв.'!B7:F106,3,FALSE)</f>
        <v>12.02.1992 мс</v>
      </c>
      <c r="N7" s="236" t="str">
        <f>VLOOKUP(K7,'пр.взв.'!B7:G106,5,FALSE)</f>
        <v>Увельский</v>
      </c>
      <c r="O7" s="243"/>
      <c r="P7" s="244"/>
      <c r="Q7" s="245"/>
      <c r="R7" s="204"/>
    </row>
    <row r="8" spans="1:18" ht="12.75" customHeight="1">
      <c r="A8" s="290"/>
      <c r="B8" s="288"/>
      <c r="C8" s="256"/>
      <c r="D8" s="205"/>
      <c r="E8" s="205"/>
      <c r="F8" s="205"/>
      <c r="G8" s="205"/>
      <c r="H8" s="206"/>
      <c r="I8" s="198"/>
      <c r="J8" s="290"/>
      <c r="K8" s="288"/>
      <c r="L8" s="251"/>
      <c r="M8" s="205"/>
      <c r="N8" s="205"/>
      <c r="O8" s="205"/>
      <c r="P8" s="205"/>
      <c r="Q8" s="206"/>
      <c r="R8" s="198"/>
    </row>
    <row r="9" spans="1:18" ht="12.75" customHeight="1">
      <c r="A9" s="290"/>
      <c r="B9" s="288">
        <v>9</v>
      </c>
      <c r="C9" s="241" t="str">
        <f>VLOOKUP(B9,'пр.взв.'!B7:E70,2,FALSE)</f>
        <v>Нуриманов Галымжан Мерейович</v>
      </c>
      <c r="D9" s="208" t="str">
        <f>VLOOKUP(B9,'пр.взв.'!B7:F108,3,FALSE)</f>
        <v>28.05.1993 кмс</v>
      </c>
      <c r="E9" s="208" t="str">
        <f>VLOOKUP(B9,'пр.взв.'!B9:G108,5,FALSE)</f>
        <v>Курган</v>
      </c>
      <c r="F9" s="237"/>
      <c r="G9" s="237"/>
      <c r="H9" s="199"/>
      <c r="I9" s="199"/>
      <c r="J9" s="290"/>
      <c r="K9" s="288">
        <v>10</v>
      </c>
      <c r="L9" s="252" t="str">
        <f>VLOOKUP(K9,'пр.взв.'!B7:E70,2,FALSE)</f>
        <v>Скребцов Николай Михайлович</v>
      </c>
      <c r="M9" s="208" t="str">
        <f>VLOOKUP(K9,'пр.взв.'!B7:F108,3,FALSE)</f>
        <v>08.07.1991 мс</v>
      </c>
      <c r="N9" s="208" t="str">
        <f>VLOOKUP(K9,'пр.взв.'!B9:G108,5,FALSE)</f>
        <v>Лебяжье</v>
      </c>
      <c r="O9" s="237"/>
      <c r="P9" s="237"/>
      <c r="Q9" s="199"/>
      <c r="R9" s="199"/>
    </row>
    <row r="10" spans="1:18" ht="13.5" customHeight="1" thickBot="1">
      <c r="A10" s="291"/>
      <c r="B10" s="286"/>
      <c r="C10" s="242"/>
      <c r="D10" s="235"/>
      <c r="E10" s="235"/>
      <c r="F10" s="238"/>
      <c r="G10" s="238"/>
      <c r="H10" s="177"/>
      <c r="I10" s="177"/>
      <c r="J10" s="291"/>
      <c r="K10" s="286"/>
      <c r="L10" s="253"/>
      <c r="M10" s="235"/>
      <c r="N10" s="235"/>
      <c r="O10" s="238"/>
      <c r="P10" s="238"/>
      <c r="Q10" s="177"/>
      <c r="R10" s="177"/>
    </row>
    <row r="11" spans="1:18" ht="12.75" customHeight="1">
      <c r="A11" s="289">
        <v>2</v>
      </c>
      <c r="B11" s="294">
        <v>5</v>
      </c>
      <c r="C11" s="255" t="str">
        <f>VLOOKUP(B11,'пр.взв.'!B7:E70,2,FALSE)</f>
        <v>Куранбаев Отабек Кадирбердиевич</v>
      </c>
      <c r="D11" s="279" t="str">
        <f>VLOOKUP(B11,'пр.взв.'!B7:F110,3,FALSE)</f>
        <v>09.02.1993 кмс</v>
      </c>
      <c r="E11" s="236" t="str">
        <f>VLOOKUP(B11,'пр.взв.'!B11:G110,5,FALSE)</f>
        <v>Североуральск</v>
      </c>
      <c r="F11" s="264"/>
      <c r="G11" s="257"/>
      <c r="H11" s="258"/>
      <c r="I11" s="279"/>
      <c r="J11" s="289">
        <v>6</v>
      </c>
      <c r="K11" s="293">
        <v>6</v>
      </c>
      <c r="L11" s="250" t="str">
        <f>VLOOKUP(K11,'пр.взв.'!B7:E70,2,FALSE)</f>
        <v>Егоров Алексей Геннадьевич</v>
      </c>
      <c r="M11" s="279" t="str">
        <f>VLOOKUP(K11,'пр.взв.'!B7:F110,3,FALSE)</f>
        <v>26.01.1980 мсмк</v>
      </c>
      <c r="N11" s="236" t="str">
        <f>VLOOKUP(K11,'пр.взв.'!B11:G110,5,FALSE)</f>
        <v>Екатеринбург</v>
      </c>
      <c r="O11" s="264"/>
      <c r="P11" s="257"/>
      <c r="Q11" s="258"/>
      <c r="R11" s="279"/>
    </row>
    <row r="12" spans="1:18" ht="12.75" customHeight="1">
      <c r="A12" s="290"/>
      <c r="B12" s="288"/>
      <c r="C12" s="256"/>
      <c r="D12" s="205"/>
      <c r="E12" s="205"/>
      <c r="F12" s="205"/>
      <c r="G12" s="205"/>
      <c r="H12" s="206"/>
      <c r="I12" s="198"/>
      <c r="J12" s="290"/>
      <c r="K12" s="288"/>
      <c r="L12" s="251"/>
      <c r="M12" s="205"/>
      <c r="N12" s="205"/>
      <c r="O12" s="205"/>
      <c r="P12" s="205"/>
      <c r="Q12" s="206"/>
      <c r="R12" s="198"/>
    </row>
    <row r="13" spans="1:18" ht="12.75" customHeight="1">
      <c r="A13" s="290"/>
      <c r="B13" s="288">
        <v>13</v>
      </c>
      <c r="C13" s="241" t="e">
        <f>VLOOKUP(B13,'пр.взв.'!B7:E70,2,FALSE)</f>
        <v>#N/A</v>
      </c>
      <c r="D13" s="208" t="e">
        <f>VLOOKUP(B13,'пр.взв.'!B7:F112,3,FALSE)</f>
        <v>#N/A</v>
      </c>
      <c r="E13" s="208" t="e">
        <f>VLOOKUP(B13,'пр.взв.'!B13:G112,5,FALSE)</f>
        <v>#N/A</v>
      </c>
      <c r="F13" s="237"/>
      <c r="G13" s="237"/>
      <c r="H13" s="199"/>
      <c r="I13" s="199"/>
      <c r="J13" s="290"/>
      <c r="K13" s="288">
        <v>14</v>
      </c>
      <c r="L13" s="252" t="e">
        <f>VLOOKUP(K13,'пр.взв.'!B7:E70,2,FALSE)</f>
        <v>#N/A</v>
      </c>
      <c r="M13" s="208" t="e">
        <f>VLOOKUP(K13,'пр.взв.'!B7:F112,3,FALSE)</f>
        <v>#N/A</v>
      </c>
      <c r="N13" s="208" t="e">
        <f>VLOOKUP(K13,'пр.взв.'!B13:G112,5,FALSE)</f>
        <v>#N/A</v>
      </c>
      <c r="O13" s="237"/>
      <c r="P13" s="237"/>
      <c r="Q13" s="199"/>
      <c r="R13" s="199"/>
    </row>
    <row r="14" spans="1:18" ht="13.5" customHeight="1" thickBot="1">
      <c r="A14" s="291"/>
      <c r="B14" s="286"/>
      <c r="C14" s="242"/>
      <c r="D14" s="235"/>
      <c r="E14" s="235"/>
      <c r="F14" s="238"/>
      <c r="G14" s="238"/>
      <c r="H14" s="177"/>
      <c r="I14" s="177"/>
      <c r="J14" s="291"/>
      <c r="K14" s="295"/>
      <c r="L14" s="253"/>
      <c r="M14" s="235"/>
      <c r="N14" s="235"/>
      <c r="O14" s="238"/>
      <c r="P14" s="238"/>
      <c r="Q14" s="177"/>
      <c r="R14" s="177"/>
    </row>
    <row r="15" spans="1:18" ht="12.75" customHeight="1">
      <c r="A15" s="289">
        <v>3</v>
      </c>
      <c r="B15" s="294">
        <v>3</v>
      </c>
      <c r="C15" s="263" t="str">
        <f>VLOOKUP(B15,'пр.взв.'!B7:E70,2,FALSE)</f>
        <v>Серебренников Александр Николаевич</v>
      </c>
      <c r="D15" s="236" t="str">
        <f>VLOOKUP(B15,'пр.взв.'!B7:F114,3,FALSE)</f>
        <v>30.07.1975 кмс</v>
      </c>
      <c r="E15" s="236" t="str">
        <f>VLOOKUP(B15,'пр.взв.'!B1:G114,5,FALSE)</f>
        <v>Шадринск</v>
      </c>
      <c r="F15" s="243"/>
      <c r="G15" s="244"/>
      <c r="H15" s="245"/>
      <c r="I15" s="204"/>
      <c r="J15" s="289">
        <v>7</v>
      </c>
      <c r="K15" s="294">
        <v>4</v>
      </c>
      <c r="L15" s="261" t="str">
        <f>VLOOKUP(K15,'пр.взв.'!B7:E70,2,FALSE)</f>
        <v>Красноженов Иван Евгеньевич</v>
      </c>
      <c r="M15" s="236" t="str">
        <f>VLOOKUP(K15,'пр.взв.'!B7:F114,3,FALSE)</f>
        <v>05.08.1993 кмс</v>
      </c>
      <c r="N15" s="236" t="str">
        <f>VLOOKUP(K15,'пр.взв.'!B1:G114,5,FALSE)</f>
        <v>Шадринск</v>
      </c>
      <c r="O15" s="243"/>
      <c r="P15" s="244"/>
      <c r="Q15" s="245"/>
      <c r="R15" s="204"/>
    </row>
    <row r="16" spans="1:18" ht="12.75" customHeight="1">
      <c r="A16" s="290"/>
      <c r="B16" s="288"/>
      <c r="C16" s="256"/>
      <c r="D16" s="205"/>
      <c r="E16" s="205"/>
      <c r="F16" s="205"/>
      <c r="G16" s="205"/>
      <c r="H16" s="206"/>
      <c r="I16" s="198"/>
      <c r="J16" s="290"/>
      <c r="K16" s="288"/>
      <c r="L16" s="251"/>
      <c r="M16" s="205"/>
      <c r="N16" s="205"/>
      <c r="O16" s="205"/>
      <c r="P16" s="205"/>
      <c r="Q16" s="206"/>
      <c r="R16" s="198"/>
    </row>
    <row r="17" spans="1:18" ht="12.75" customHeight="1">
      <c r="A17" s="290"/>
      <c r="B17" s="288">
        <v>11</v>
      </c>
      <c r="C17" s="241" t="str">
        <f>VLOOKUP(B17,'пр.взв.'!B7:E70,2,FALSE)</f>
        <v>Исангильдин Данил Уралович</v>
      </c>
      <c r="D17" s="208" t="str">
        <f>VLOOKUP(B17,'пр.взв.'!B7:F116,3,FALSE)</f>
        <v>11.02.1990 кмс</v>
      </c>
      <c r="E17" s="208" t="str">
        <f>VLOOKUP(B17,'пр.взв.'!B17:G116,5,FALSE)</f>
        <v>Миасс</v>
      </c>
      <c r="F17" s="237"/>
      <c r="G17" s="237"/>
      <c r="H17" s="199"/>
      <c r="I17" s="199"/>
      <c r="J17" s="290"/>
      <c r="K17" s="288">
        <v>12</v>
      </c>
      <c r="L17" s="252" t="str">
        <f>VLOOKUP(K17,'пр.взв.'!B7:E70,2,FALSE)</f>
        <v>Поликарпов Георгий Владимирович</v>
      </c>
      <c r="M17" s="208" t="str">
        <f>VLOOKUP(K17,'пр.взв.'!B7:F116,3,FALSE)</f>
        <v>16.11.1996.КМС</v>
      </c>
      <c r="N17" s="208" t="str">
        <f>VLOOKUP(K17,'пр.взв.'!B17:G116,5,FALSE)</f>
        <v>Нижневартовск</v>
      </c>
      <c r="O17" s="237"/>
      <c r="P17" s="237"/>
      <c r="Q17" s="199"/>
      <c r="R17" s="199"/>
    </row>
    <row r="18" spans="1:18" ht="13.5" customHeight="1" thickBot="1">
      <c r="A18" s="291"/>
      <c r="B18" s="286"/>
      <c r="C18" s="242"/>
      <c r="D18" s="235"/>
      <c r="E18" s="235"/>
      <c r="F18" s="238"/>
      <c r="G18" s="238"/>
      <c r="H18" s="177"/>
      <c r="I18" s="177"/>
      <c r="J18" s="291"/>
      <c r="K18" s="286"/>
      <c r="L18" s="253"/>
      <c r="M18" s="235"/>
      <c r="N18" s="235"/>
      <c r="O18" s="238"/>
      <c r="P18" s="238"/>
      <c r="Q18" s="177"/>
      <c r="R18" s="177"/>
    </row>
    <row r="19" spans="1:18" ht="12.75" customHeight="1">
      <c r="A19" s="289">
        <v>4</v>
      </c>
      <c r="B19" s="294">
        <v>7</v>
      </c>
      <c r="C19" s="255" t="str">
        <f>VLOOKUP(B19,'пр.взв.'!B7:E70,2,FALSE)</f>
        <v>Юдин Максим Александрович</v>
      </c>
      <c r="D19" s="236" t="str">
        <f>VLOOKUP(B19,'пр.взв.'!B7:F118,3,FALSE)</f>
        <v>14.02.1991 мс</v>
      </c>
      <c r="E19" s="236" t="str">
        <f>VLOOKUP(B19,'пр.взв.'!B19:G118,5,FALSE)</f>
        <v>Верхняя Пышма</v>
      </c>
      <c r="F19" s="205"/>
      <c r="G19" s="292"/>
      <c r="H19" s="206"/>
      <c r="I19" s="208"/>
      <c r="J19" s="289">
        <v>8</v>
      </c>
      <c r="K19" s="293">
        <v>8</v>
      </c>
      <c r="L19" s="250" t="str">
        <f>VLOOKUP(K19,'пр.взв.'!B7:E70,2,FALSE)</f>
        <v>Ужегов Александр Сергеевич</v>
      </c>
      <c r="M19" s="236" t="str">
        <f>VLOOKUP(K19,'пр.взв.'!B7:F118,3,FALSE)</f>
        <v>18.04.1994 мс</v>
      </c>
      <c r="N19" s="236" t="str">
        <f>VLOOKUP(K19,'пр.взв.'!B19:G118,5,FALSE)</f>
        <v>Верхняя Пышма</v>
      </c>
      <c r="O19" s="205"/>
      <c r="P19" s="292"/>
      <c r="Q19" s="206"/>
      <c r="R19" s="208"/>
    </row>
    <row r="20" spans="1:18" ht="12.75" customHeight="1">
      <c r="A20" s="290"/>
      <c r="B20" s="288"/>
      <c r="C20" s="256"/>
      <c r="D20" s="205"/>
      <c r="E20" s="205"/>
      <c r="F20" s="205"/>
      <c r="G20" s="205"/>
      <c r="H20" s="206"/>
      <c r="I20" s="198"/>
      <c r="J20" s="290"/>
      <c r="K20" s="288"/>
      <c r="L20" s="251"/>
      <c r="M20" s="205"/>
      <c r="N20" s="205"/>
      <c r="O20" s="205"/>
      <c r="P20" s="205"/>
      <c r="Q20" s="206"/>
      <c r="R20" s="198"/>
    </row>
    <row r="21" spans="1:18" ht="12.75" customHeight="1">
      <c r="A21" s="290"/>
      <c r="B21" s="288">
        <v>15</v>
      </c>
      <c r="C21" s="241" t="e">
        <f>VLOOKUP(B21,'пр.взв.'!B7:E70,2,FALSE)</f>
        <v>#N/A</v>
      </c>
      <c r="D21" s="208" t="e">
        <f>VLOOKUP(B21,'пр.взв.'!B7:F120,3,FALSE)</f>
        <v>#N/A</v>
      </c>
      <c r="E21" s="236" t="e">
        <f>VLOOKUP(B21,'пр.взв.'!B21:G120,5,FALSE)</f>
        <v>#N/A</v>
      </c>
      <c r="F21" s="237"/>
      <c r="G21" s="237"/>
      <c r="H21" s="199"/>
      <c r="I21" s="199"/>
      <c r="J21" s="290"/>
      <c r="K21" s="288">
        <v>16</v>
      </c>
      <c r="L21" s="252" t="e">
        <f>VLOOKUP(K21,'пр.взв.'!B7:E70,2,FALSE)</f>
        <v>#N/A</v>
      </c>
      <c r="M21" s="208" t="e">
        <f>VLOOKUP(K21,'пр.взв.'!B7:F120,3,FALSE)</f>
        <v>#N/A</v>
      </c>
      <c r="N21" s="236" t="e">
        <f>VLOOKUP(K21,'пр.взв.'!B21:G120,5,FALSE)</f>
        <v>#N/A</v>
      </c>
      <c r="O21" s="237"/>
      <c r="P21" s="237"/>
      <c r="Q21" s="199"/>
      <c r="R21" s="199"/>
    </row>
    <row r="22" spans="1:18" ht="12.75" customHeight="1" thickBot="1">
      <c r="A22" s="291"/>
      <c r="B22" s="286"/>
      <c r="C22" s="242"/>
      <c r="D22" s="235"/>
      <c r="E22" s="235"/>
      <c r="F22" s="238"/>
      <c r="G22" s="238"/>
      <c r="H22" s="177"/>
      <c r="I22" s="177"/>
      <c r="J22" s="291"/>
      <c r="K22" s="286"/>
      <c r="L22" s="253"/>
      <c r="M22" s="235"/>
      <c r="N22" s="235"/>
      <c r="O22" s="238"/>
      <c r="P22" s="238"/>
      <c r="Q22" s="177"/>
      <c r="R22" s="177"/>
    </row>
    <row r="24" spans="2:18" ht="15.75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 62 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 62  кг.</v>
      </c>
      <c r="P24" s="97"/>
      <c r="Q24" s="97"/>
      <c r="R24" s="97"/>
    </row>
    <row r="25" spans="1:18" ht="12.75" customHeight="1">
      <c r="A25" s="274" t="s">
        <v>42</v>
      </c>
      <c r="B25" s="276" t="s">
        <v>4</v>
      </c>
      <c r="C25" s="266" t="s">
        <v>5</v>
      </c>
      <c r="D25" s="259" t="s">
        <v>13</v>
      </c>
      <c r="E25" s="259" t="s">
        <v>14</v>
      </c>
      <c r="F25" s="266" t="s">
        <v>15</v>
      </c>
      <c r="G25" s="268" t="s">
        <v>43</v>
      </c>
      <c r="H25" s="270" t="s">
        <v>44</v>
      </c>
      <c r="I25" s="272" t="s">
        <v>17</v>
      </c>
      <c r="J25" s="274" t="s">
        <v>42</v>
      </c>
      <c r="K25" s="276" t="s">
        <v>4</v>
      </c>
      <c r="L25" s="266" t="s">
        <v>5</v>
      </c>
      <c r="M25" s="259" t="s">
        <v>13</v>
      </c>
      <c r="N25" s="266" t="s">
        <v>14</v>
      </c>
      <c r="O25" s="266" t="s">
        <v>15</v>
      </c>
      <c r="P25" s="268" t="s">
        <v>43</v>
      </c>
      <c r="Q25" s="270" t="s">
        <v>44</v>
      </c>
      <c r="R25" s="272" t="s">
        <v>17</v>
      </c>
    </row>
    <row r="26" spans="1:18" ht="13.5" customHeight="1" thickBot="1">
      <c r="A26" s="275"/>
      <c r="B26" s="277" t="s">
        <v>36</v>
      </c>
      <c r="C26" s="267"/>
      <c r="D26" s="265"/>
      <c r="E26" s="265"/>
      <c r="F26" s="267"/>
      <c r="G26" s="269"/>
      <c r="H26" s="271"/>
      <c r="I26" s="273" t="s">
        <v>37</v>
      </c>
      <c r="J26" s="275"/>
      <c r="K26" s="277" t="s">
        <v>36</v>
      </c>
      <c r="L26" s="267"/>
      <c r="M26" s="265"/>
      <c r="N26" s="267"/>
      <c r="O26" s="267"/>
      <c r="P26" s="269"/>
      <c r="Q26" s="271"/>
      <c r="R26" s="273" t="s">
        <v>37</v>
      </c>
    </row>
    <row r="27" spans="1:18" ht="12.75">
      <c r="A27" s="289">
        <v>1</v>
      </c>
      <c r="B27" s="287">
        <f>'пр.хода'!E8</f>
        <v>9</v>
      </c>
      <c r="C27" s="263" t="str">
        <f>VLOOKUP(B27,'пр.взв.'!B1:E82,2,FALSE)</f>
        <v>Нуриманов Галымжан Мерейович</v>
      </c>
      <c r="D27" s="236" t="str">
        <f>VLOOKUP(B27,'пр.взв.'!B1:F126,3,FALSE)</f>
        <v>28.05.1993 кмс</v>
      </c>
      <c r="E27" s="236" t="str">
        <f>VLOOKUP(B27,'пр.взв.'!B1:G126,5,FALSE)</f>
        <v>Курган</v>
      </c>
      <c r="F27" s="264"/>
      <c r="G27" s="257"/>
      <c r="H27" s="258"/>
      <c r="I27" s="259"/>
      <c r="J27" s="254">
        <v>3</v>
      </c>
      <c r="K27" s="287">
        <f>'пр.хода'!Q8</f>
        <v>10</v>
      </c>
      <c r="L27" s="261" t="str">
        <f>VLOOKUP(K27,'пр.взв.'!B1:E82,2,FALSE)</f>
        <v>Скребцов Николай Михайлович</v>
      </c>
      <c r="M27" s="236" t="str">
        <f>VLOOKUP(K27,'пр.взв.'!B1:F126,3,FALSE)</f>
        <v>08.07.1991 мс</v>
      </c>
      <c r="N27" s="236" t="str">
        <f>VLOOKUP(K27,'пр.взв.'!B1:G126,5,FALSE)</f>
        <v>Лебяжье</v>
      </c>
      <c r="O27" s="264"/>
      <c r="P27" s="257"/>
      <c r="Q27" s="258"/>
      <c r="R27" s="259"/>
    </row>
    <row r="28" spans="1:18" ht="12.75">
      <c r="A28" s="290"/>
      <c r="B28" s="288"/>
      <c r="C28" s="256"/>
      <c r="D28" s="205"/>
      <c r="E28" s="205"/>
      <c r="F28" s="205"/>
      <c r="G28" s="205"/>
      <c r="H28" s="206"/>
      <c r="I28" s="198"/>
      <c r="J28" s="246"/>
      <c r="K28" s="288"/>
      <c r="L28" s="251"/>
      <c r="M28" s="205"/>
      <c r="N28" s="205"/>
      <c r="O28" s="205"/>
      <c r="P28" s="205"/>
      <c r="Q28" s="206"/>
      <c r="R28" s="198"/>
    </row>
    <row r="29" spans="1:18" ht="12.75">
      <c r="A29" s="290"/>
      <c r="B29" s="285">
        <f>'пр.хода'!E12</f>
        <v>5</v>
      </c>
      <c r="C29" s="241" t="str">
        <f>VLOOKUP(B29,'пр.взв.'!B1:E82,2,FALSE)</f>
        <v>Куранбаев Отабек Кадирбердиевич</v>
      </c>
      <c r="D29" s="208" t="str">
        <f>VLOOKUP(B29,'пр.взв.'!B1:F128,3,FALSE)</f>
        <v>09.02.1993 кмс</v>
      </c>
      <c r="E29" s="208" t="str">
        <f>VLOOKUP(B29,'пр.взв.'!B3:G128,5,FALSE)</f>
        <v>Североуральск</v>
      </c>
      <c r="F29" s="237"/>
      <c r="G29" s="237"/>
      <c r="H29" s="199"/>
      <c r="I29" s="199"/>
      <c r="J29" s="246"/>
      <c r="K29" s="285">
        <f>'пр.хода'!Q12</f>
        <v>6</v>
      </c>
      <c r="L29" s="252" t="str">
        <f>VLOOKUP(K29,'пр.взв.'!B1:E82,2,FALSE)</f>
        <v>Егоров Алексей Геннадьевич</v>
      </c>
      <c r="M29" s="208" t="str">
        <f>VLOOKUP(K29,'пр.взв.'!B1:F128,3,FALSE)</f>
        <v>26.01.1980 мсмк</v>
      </c>
      <c r="N29" s="208" t="str">
        <f>VLOOKUP(K29,'пр.взв.'!B3:G128,5,FALSE)</f>
        <v>Екатеринбург</v>
      </c>
      <c r="O29" s="237"/>
      <c r="P29" s="237"/>
      <c r="Q29" s="199"/>
      <c r="R29" s="199"/>
    </row>
    <row r="30" spans="1:18" ht="13.5" thickBot="1">
      <c r="A30" s="291"/>
      <c r="B30" s="286"/>
      <c r="C30" s="242"/>
      <c r="D30" s="235"/>
      <c r="E30" s="235"/>
      <c r="F30" s="238"/>
      <c r="G30" s="238"/>
      <c r="H30" s="177"/>
      <c r="I30" s="177"/>
      <c r="J30" s="247"/>
      <c r="K30" s="286"/>
      <c r="L30" s="253"/>
      <c r="M30" s="235"/>
      <c r="N30" s="235"/>
      <c r="O30" s="238"/>
      <c r="P30" s="238"/>
      <c r="Q30" s="177"/>
      <c r="R30" s="177"/>
    </row>
    <row r="31" spans="1:18" ht="12.75">
      <c r="A31" s="289">
        <v>2</v>
      </c>
      <c r="B31" s="287">
        <f>'пр.хода'!E16</f>
        <v>11</v>
      </c>
      <c r="C31" s="255" t="str">
        <f>VLOOKUP(B31,'пр.взв.'!B1:E82,2,FALSE)</f>
        <v>Исангильдин Данил Уралович</v>
      </c>
      <c r="D31" s="236" t="str">
        <f>VLOOKUP(B31,'пр.взв.'!B1:F130,3,FALSE)</f>
        <v>11.02.1990 кмс</v>
      </c>
      <c r="E31" s="236" t="str">
        <f>VLOOKUP(B31,'пр.взв.'!B5:G130,5,FALSE)</f>
        <v>Миасс</v>
      </c>
      <c r="F31" s="264"/>
      <c r="G31" s="257"/>
      <c r="H31" s="258"/>
      <c r="I31" s="279"/>
      <c r="J31" s="254">
        <v>4</v>
      </c>
      <c r="K31" s="287">
        <f>'пр.хода'!Q16</f>
        <v>4</v>
      </c>
      <c r="L31" s="250" t="str">
        <f>VLOOKUP(K31,'пр.взв.'!B1:E82,2,FALSE)</f>
        <v>Красноженов Иван Евгеньевич</v>
      </c>
      <c r="M31" s="236" t="str">
        <f>VLOOKUP(K31,'пр.взв.'!B1:F130,3,FALSE)</f>
        <v>05.08.1993 кмс</v>
      </c>
      <c r="N31" s="236" t="str">
        <f>VLOOKUP(K31,'пр.взв.'!B5:G130,5,FALSE)</f>
        <v>Шадринск</v>
      </c>
      <c r="O31" s="264"/>
      <c r="P31" s="257"/>
      <c r="Q31" s="258"/>
      <c r="R31" s="279"/>
    </row>
    <row r="32" spans="1:18" ht="12.75">
      <c r="A32" s="290"/>
      <c r="B32" s="288"/>
      <c r="C32" s="256"/>
      <c r="D32" s="205"/>
      <c r="E32" s="205"/>
      <c r="F32" s="205"/>
      <c r="G32" s="205"/>
      <c r="H32" s="206"/>
      <c r="I32" s="198"/>
      <c r="J32" s="246"/>
      <c r="K32" s="288"/>
      <c r="L32" s="251"/>
      <c r="M32" s="205"/>
      <c r="N32" s="205"/>
      <c r="O32" s="205"/>
      <c r="P32" s="205"/>
      <c r="Q32" s="206"/>
      <c r="R32" s="198"/>
    </row>
    <row r="33" spans="1:18" ht="12.75">
      <c r="A33" s="290"/>
      <c r="B33" s="285">
        <f>'пр.хода'!E20</f>
        <v>7</v>
      </c>
      <c r="C33" s="241" t="str">
        <f>VLOOKUP(B33,'пр.взв.'!B1:E82,2,FALSE)</f>
        <v>Юдин Максим Александрович</v>
      </c>
      <c r="D33" s="208" t="str">
        <f>VLOOKUP(B33,'пр.взв.'!B1:F132,3,FALSE)</f>
        <v>14.02.1991 мс</v>
      </c>
      <c r="E33" s="236" t="str">
        <f>VLOOKUP(B33,'пр.взв.'!B7:G132,5,FALSE)</f>
        <v>Верхняя Пышма</v>
      </c>
      <c r="F33" s="237"/>
      <c r="G33" s="237"/>
      <c r="H33" s="199"/>
      <c r="I33" s="199"/>
      <c r="J33" s="246"/>
      <c r="K33" s="285">
        <f>'пр.хода'!Q20</f>
        <v>8</v>
      </c>
      <c r="L33" s="252" t="str">
        <f>VLOOKUP(K33,'пр.взв.'!B1:E82,2,FALSE)</f>
        <v>Ужегов Александр Сергеевич</v>
      </c>
      <c r="M33" s="208" t="str">
        <f>VLOOKUP(K33,'пр.взв.'!B1:F132,3,FALSE)</f>
        <v>18.04.1994 мс</v>
      </c>
      <c r="N33" s="236" t="str">
        <f>VLOOKUP(K33,'пр.взв.'!B7:G132,5,FALSE)</f>
        <v>Верхняя Пышма</v>
      </c>
      <c r="O33" s="237"/>
      <c r="P33" s="237"/>
      <c r="Q33" s="199"/>
      <c r="R33" s="199"/>
    </row>
    <row r="34" spans="1:18" ht="13.5" thickBot="1">
      <c r="A34" s="291"/>
      <c r="B34" s="286"/>
      <c r="C34" s="242"/>
      <c r="D34" s="235"/>
      <c r="E34" s="235"/>
      <c r="F34" s="238"/>
      <c r="G34" s="238"/>
      <c r="H34" s="177"/>
      <c r="I34" s="177"/>
      <c r="J34" s="247"/>
      <c r="K34" s="286"/>
      <c r="L34" s="253"/>
      <c r="M34" s="235"/>
      <c r="N34" s="235"/>
      <c r="O34" s="238"/>
      <c r="P34" s="238"/>
      <c r="Q34" s="177"/>
      <c r="R34" s="177"/>
    </row>
    <row r="36" spans="2:18" ht="15.75" thickBot="1">
      <c r="B36" s="95" t="s">
        <v>35</v>
      </c>
      <c r="C36" s="99" t="s">
        <v>45</v>
      </c>
      <c r="D36" s="99"/>
      <c r="E36" s="99"/>
      <c r="F36" s="102" t="str">
        <f>'пр.взв.'!D4</f>
        <v>в.к. 62 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 62  кг.</v>
      </c>
      <c r="P36" s="99"/>
      <c r="Q36" s="99"/>
      <c r="R36" s="99"/>
    </row>
    <row r="37" spans="1:18" ht="12.75" customHeight="1">
      <c r="A37" s="274" t="s">
        <v>42</v>
      </c>
      <c r="B37" s="276" t="s">
        <v>4</v>
      </c>
      <c r="C37" s="266" t="s">
        <v>5</v>
      </c>
      <c r="D37" s="259" t="s">
        <v>13</v>
      </c>
      <c r="E37" s="259" t="s">
        <v>14</v>
      </c>
      <c r="F37" s="266" t="s">
        <v>15</v>
      </c>
      <c r="G37" s="268" t="s">
        <v>43</v>
      </c>
      <c r="H37" s="270" t="s">
        <v>44</v>
      </c>
      <c r="I37" s="272" t="s">
        <v>17</v>
      </c>
      <c r="J37" s="274" t="s">
        <v>42</v>
      </c>
      <c r="K37" s="276" t="s">
        <v>4</v>
      </c>
      <c r="L37" s="266" t="s">
        <v>5</v>
      </c>
      <c r="M37" s="266" t="s">
        <v>13</v>
      </c>
      <c r="N37" s="266" t="s">
        <v>14</v>
      </c>
      <c r="O37" s="266" t="s">
        <v>15</v>
      </c>
      <c r="P37" s="268" t="s">
        <v>43</v>
      </c>
      <c r="Q37" s="270" t="s">
        <v>44</v>
      </c>
      <c r="R37" s="272" t="s">
        <v>17</v>
      </c>
    </row>
    <row r="38" spans="1:18" ht="13.5" customHeight="1" thickBot="1">
      <c r="A38" s="275"/>
      <c r="B38" s="277" t="s">
        <v>36</v>
      </c>
      <c r="C38" s="267"/>
      <c r="D38" s="265"/>
      <c r="E38" s="265"/>
      <c r="F38" s="267"/>
      <c r="G38" s="269"/>
      <c r="H38" s="271"/>
      <c r="I38" s="273" t="s">
        <v>37</v>
      </c>
      <c r="J38" s="275"/>
      <c r="K38" s="277" t="s">
        <v>36</v>
      </c>
      <c r="L38" s="267"/>
      <c r="M38" s="267"/>
      <c r="N38" s="267"/>
      <c r="O38" s="267"/>
      <c r="P38" s="269"/>
      <c r="Q38" s="271"/>
      <c r="R38" s="273" t="s">
        <v>37</v>
      </c>
    </row>
    <row r="39" spans="1:18" ht="12.75">
      <c r="A39" s="280">
        <v>1</v>
      </c>
      <c r="B39" s="283">
        <f>'пр.хода'!G10</f>
        <v>9</v>
      </c>
      <c r="C39" s="255" t="str">
        <f>VLOOKUP(B39,'пр.взв.'!B2:E90,2,FALSE)</f>
        <v>Нуриманов Галымжан Мерейович</v>
      </c>
      <c r="D39" s="279" t="str">
        <f>VLOOKUP(B39,'пр.взв.'!B2:F138,3,FALSE)</f>
        <v>28.05.1993 кмс</v>
      </c>
      <c r="E39" s="279" t="str">
        <f>VLOOKUP(B39,'пр.взв.'!B2:G138,5,FALSE)</f>
        <v>Курган</v>
      </c>
      <c r="F39" s="264"/>
      <c r="G39" s="257"/>
      <c r="H39" s="258"/>
      <c r="I39" s="259"/>
      <c r="J39" s="280">
        <v>2</v>
      </c>
      <c r="K39" s="283">
        <f>'пр.хода'!O10</f>
        <v>6</v>
      </c>
      <c r="L39" s="250" t="str">
        <f>VLOOKUP(K39,'пр.взв.'!B2:E90,2,FALSE)</f>
        <v>Егоров Алексей Геннадьевич</v>
      </c>
      <c r="M39" s="279" t="str">
        <f>VLOOKUP(K39,'пр.взв.'!B2:F138,3,FALSE)</f>
        <v>26.01.1980 мсмк</v>
      </c>
      <c r="N39" s="279" t="str">
        <f>VLOOKUP(K39,'пр.взв.'!B2:G138,5,FALSE)</f>
        <v>Екатеринбург</v>
      </c>
      <c r="O39" s="264"/>
      <c r="P39" s="257"/>
      <c r="Q39" s="258"/>
      <c r="R39" s="259"/>
    </row>
    <row r="40" spans="1:18" ht="12.75">
      <c r="A40" s="281"/>
      <c r="B40" s="249"/>
      <c r="C40" s="256"/>
      <c r="D40" s="205"/>
      <c r="E40" s="205"/>
      <c r="F40" s="205"/>
      <c r="G40" s="205"/>
      <c r="H40" s="206"/>
      <c r="I40" s="198"/>
      <c r="J40" s="281"/>
      <c r="K40" s="249"/>
      <c r="L40" s="251"/>
      <c r="M40" s="205"/>
      <c r="N40" s="205"/>
      <c r="O40" s="205"/>
      <c r="P40" s="205"/>
      <c r="Q40" s="206"/>
      <c r="R40" s="198"/>
    </row>
    <row r="41" spans="1:18" ht="12.75">
      <c r="A41" s="281"/>
      <c r="B41" s="284">
        <f>'пр.хода'!G18</f>
        <v>7</v>
      </c>
      <c r="C41" s="241" t="str">
        <f>VLOOKUP(B41,'пр.взв.'!B2:E90,2,FALSE)</f>
        <v>Юдин Максим Александрович</v>
      </c>
      <c r="D41" s="208" t="str">
        <f>VLOOKUP(B41,'пр.взв.'!B2:F140,3,FALSE)</f>
        <v>14.02.1991 мс</v>
      </c>
      <c r="E41" s="208" t="str">
        <f>VLOOKUP(B41,'пр.взв.'!B2:G140,5,FALSE)</f>
        <v>Верхняя Пышма</v>
      </c>
      <c r="F41" s="237"/>
      <c r="G41" s="237"/>
      <c r="H41" s="199"/>
      <c r="I41" s="199"/>
      <c r="J41" s="281"/>
      <c r="K41" s="284">
        <f>'пр.хода'!O18</f>
        <v>4</v>
      </c>
      <c r="L41" s="252" t="str">
        <f>VLOOKUP(K41,'пр.взв.'!B2:E90,2,FALSE)</f>
        <v>Красноженов Иван Евгеньевич</v>
      </c>
      <c r="M41" s="208" t="str">
        <f>VLOOKUP(K41,'пр.взв.'!B2:F140,3,FALSE)</f>
        <v>05.08.1993 кмс</v>
      </c>
      <c r="N41" s="208" t="str">
        <f>VLOOKUP(K41,'пр.взв.'!B2:G140,5,FALSE)</f>
        <v>Шадринск</v>
      </c>
      <c r="O41" s="237"/>
      <c r="P41" s="237"/>
      <c r="Q41" s="199"/>
      <c r="R41" s="199"/>
    </row>
    <row r="42" spans="1:18" ht="13.5" thickBot="1">
      <c r="A42" s="282"/>
      <c r="B42" s="240"/>
      <c r="C42" s="242"/>
      <c r="D42" s="235"/>
      <c r="E42" s="235"/>
      <c r="F42" s="238"/>
      <c r="G42" s="238"/>
      <c r="H42" s="177"/>
      <c r="I42" s="177"/>
      <c r="J42" s="282"/>
      <c r="K42" s="240"/>
      <c r="L42" s="253"/>
      <c r="M42" s="235"/>
      <c r="N42" s="235"/>
      <c r="O42" s="238"/>
      <c r="P42" s="238"/>
      <c r="Q42" s="177"/>
      <c r="R42" s="177"/>
    </row>
    <row r="44" spans="1:18" ht="15">
      <c r="A44" s="278" t="s">
        <v>46</v>
      </c>
      <c r="B44" s="278"/>
      <c r="C44" s="278"/>
      <c r="D44" s="278"/>
      <c r="E44" s="278"/>
      <c r="F44" s="278"/>
      <c r="G44" s="278"/>
      <c r="H44" s="278"/>
      <c r="I44" s="278"/>
      <c r="J44" s="278" t="s">
        <v>47</v>
      </c>
      <c r="K44" s="278"/>
      <c r="L44" s="278"/>
      <c r="M44" s="278"/>
      <c r="N44" s="278"/>
      <c r="O44" s="278"/>
      <c r="P44" s="278"/>
      <c r="Q44" s="278"/>
      <c r="R44" s="278"/>
    </row>
    <row r="45" spans="2:18" ht="15.75" thickBot="1">
      <c r="B45" s="95" t="s">
        <v>35</v>
      </c>
      <c r="C45" s="100"/>
      <c r="D45" s="100"/>
      <c r="E45" s="100"/>
      <c r="F45" s="103" t="str">
        <f>F36</f>
        <v>в.к. 62 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 62  кг.</v>
      </c>
      <c r="P45" s="98"/>
      <c r="Q45" s="98"/>
      <c r="R45" s="98"/>
    </row>
    <row r="46" spans="1:18" ht="12.75" customHeight="1">
      <c r="A46" s="274" t="s">
        <v>42</v>
      </c>
      <c r="B46" s="276" t="s">
        <v>4</v>
      </c>
      <c r="C46" s="266" t="s">
        <v>5</v>
      </c>
      <c r="D46" s="259" t="s">
        <v>13</v>
      </c>
      <c r="E46" s="259" t="s">
        <v>14</v>
      </c>
      <c r="F46" s="266" t="s">
        <v>15</v>
      </c>
      <c r="G46" s="268" t="s">
        <v>43</v>
      </c>
      <c r="H46" s="270" t="s">
        <v>44</v>
      </c>
      <c r="I46" s="272" t="s">
        <v>17</v>
      </c>
      <c r="J46" s="274" t="s">
        <v>42</v>
      </c>
      <c r="K46" s="276" t="s">
        <v>4</v>
      </c>
      <c r="L46" s="266" t="s">
        <v>5</v>
      </c>
      <c r="M46" s="259" t="s">
        <v>13</v>
      </c>
      <c r="N46" s="266" t="s">
        <v>14</v>
      </c>
      <c r="O46" s="266" t="s">
        <v>15</v>
      </c>
      <c r="P46" s="268" t="s">
        <v>43</v>
      </c>
      <c r="Q46" s="270" t="s">
        <v>44</v>
      </c>
      <c r="R46" s="272" t="s">
        <v>17</v>
      </c>
    </row>
    <row r="47" spans="1:18" ht="13.5" customHeight="1" thickBot="1">
      <c r="A47" s="275"/>
      <c r="B47" s="277" t="s">
        <v>36</v>
      </c>
      <c r="C47" s="267"/>
      <c r="D47" s="265"/>
      <c r="E47" s="265"/>
      <c r="F47" s="267"/>
      <c r="G47" s="269"/>
      <c r="H47" s="271"/>
      <c r="I47" s="273" t="s">
        <v>37</v>
      </c>
      <c r="J47" s="275"/>
      <c r="K47" s="277" t="s">
        <v>36</v>
      </c>
      <c r="L47" s="267"/>
      <c r="M47" s="265"/>
      <c r="N47" s="267"/>
      <c r="O47" s="267"/>
      <c r="P47" s="269"/>
      <c r="Q47" s="271"/>
      <c r="R47" s="273" t="s">
        <v>37</v>
      </c>
    </row>
    <row r="48" spans="1:18" ht="12.75">
      <c r="A48" s="254">
        <v>1</v>
      </c>
      <c r="B48" s="248">
        <f>'пр.хода'!A25</f>
        <v>1</v>
      </c>
      <c r="C48" s="263" t="str">
        <f>VLOOKUP(B48,'пр.взв.'!B4:E103,2,FALSE)</f>
        <v>Мардян Наири Аванесович</v>
      </c>
      <c r="D48" s="236" t="str">
        <f>VLOOKUP(B48,'пр.взв.'!B4:F147,3,FALSE)</f>
        <v>26.07.1994 кмс</v>
      </c>
      <c r="E48" s="236" t="str">
        <f>VLOOKUP(B48,'пр.взв.'!B4:G147,5,FALSE)</f>
        <v>Верхняя Пышма</v>
      </c>
      <c r="F48" s="264"/>
      <c r="G48" s="257"/>
      <c r="H48" s="258"/>
      <c r="I48" s="259"/>
      <c r="J48" s="254">
        <v>3</v>
      </c>
      <c r="K48" s="260">
        <f>'пр.хода'!I25</f>
        <v>10</v>
      </c>
      <c r="L48" s="261" t="str">
        <f>VLOOKUP(K48,'пр.взв.'!B4:E103,2,FALSE)</f>
        <v>Скребцов Николай Михайлович</v>
      </c>
      <c r="M48" s="236" t="str">
        <f>VLOOKUP(K48,'пр.взв.'!B4:F147,3,FALSE)</f>
        <v>08.07.1991 мс</v>
      </c>
      <c r="N48" s="236" t="str">
        <f>VLOOKUP(K48,'пр.взв.'!B4:G147,5,FALSE)</f>
        <v>Лебяжье</v>
      </c>
      <c r="O48" s="243"/>
      <c r="P48" s="244"/>
      <c r="Q48" s="245"/>
      <c r="R48" s="204"/>
    </row>
    <row r="49" spans="1:18" ht="12.75">
      <c r="A49" s="246"/>
      <c r="B49" s="249"/>
      <c r="C49" s="256"/>
      <c r="D49" s="205"/>
      <c r="E49" s="205"/>
      <c r="F49" s="205"/>
      <c r="G49" s="205"/>
      <c r="H49" s="206"/>
      <c r="I49" s="198"/>
      <c r="J49" s="246"/>
      <c r="K49" s="249"/>
      <c r="L49" s="251"/>
      <c r="M49" s="205"/>
      <c r="N49" s="205"/>
      <c r="O49" s="205"/>
      <c r="P49" s="205"/>
      <c r="Q49" s="206"/>
      <c r="R49" s="198"/>
    </row>
    <row r="50" spans="1:18" ht="12.75">
      <c r="A50" s="246"/>
      <c r="B50" s="239">
        <v>11</v>
      </c>
      <c r="C50" s="241" t="str">
        <f>VLOOKUP(B50,'пр.взв.'!B4:E103,2,FALSE)</f>
        <v>Исангильдин Данил Уралович</v>
      </c>
      <c r="D50" s="208" t="str">
        <f>VLOOKUP(B50,'пр.взв.'!B4:F149,3,FALSE)</f>
        <v>11.02.1990 кмс</v>
      </c>
      <c r="E50" s="208" t="str">
        <f>VLOOKUP(B50,'пр.взв.'!B6:G149,5,FALSE)</f>
        <v>Миасс</v>
      </c>
      <c r="F50" s="237"/>
      <c r="G50" s="237"/>
      <c r="H50" s="199"/>
      <c r="I50" s="199"/>
      <c r="J50" s="246"/>
      <c r="K50" s="239">
        <f>'пр.хода'!I27</f>
        <v>0</v>
      </c>
      <c r="L50" s="252" t="e">
        <f>VLOOKUP(K50,'пр.взв.'!B4:E103,2,FALSE)</f>
        <v>#N/A</v>
      </c>
      <c r="M50" s="208" t="e">
        <f>VLOOKUP(K50,'пр.взв.'!B4:F149,3,FALSE)</f>
        <v>#N/A</v>
      </c>
      <c r="N50" s="208" t="e">
        <f>VLOOKUP(K50,'пр.взв.'!B6:G149,5,FALSE)</f>
        <v>#N/A</v>
      </c>
      <c r="O50" s="237"/>
      <c r="P50" s="237"/>
      <c r="Q50" s="199"/>
      <c r="R50" s="199"/>
    </row>
    <row r="51" spans="1:18" ht="13.5" thickBot="1">
      <c r="A51" s="262"/>
      <c r="B51" s="240"/>
      <c r="C51" s="242"/>
      <c r="D51" s="235"/>
      <c r="E51" s="235"/>
      <c r="F51" s="238"/>
      <c r="G51" s="238"/>
      <c r="H51" s="177"/>
      <c r="I51" s="177"/>
      <c r="J51" s="247"/>
      <c r="K51" s="240"/>
      <c r="L51" s="253"/>
      <c r="M51" s="235"/>
      <c r="N51" s="235"/>
      <c r="O51" s="238"/>
      <c r="P51" s="238"/>
      <c r="Q51" s="177"/>
      <c r="R51" s="177"/>
    </row>
    <row r="52" spans="1:18" ht="12.75">
      <c r="A52" s="254">
        <v>2</v>
      </c>
      <c r="B52" s="248">
        <f>'пр.хода'!A31</f>
        <v>11</v>
      </c>
      <c r="C52" s="255" t="str">
        <f>VLOOKUP(B52,'пр.взв.'!B4:E103,2,FALSE)</f>
        <v>Исангильдин Данил Уралович</v>
      </c>
      <c r="D52" s="236" t="str">
        <f>VLOOKUP(B52,'пр.взв.'!B4:F151,3,FALSE)</f>
        <v>11.02.1990 кмс</v>
      </c>
      <c r="E52" s="236" t="str">
        <f>VLOOKUP(B52,'пр.взв.'!B8:G151,5,FALSE)</f>
        <v>Миасс</v>
      </c>
      <c r="F52" s="243"/>
      <c r="G52" s="244"/>
      <c r="H52" s="245"/>
      <c r="I52" s="204"/>
      <c r="J52" s="246">
        <v>4</v>
      </c>
      <c r="K52" s="248">
        <f>'пр.хода'!I31</f>
        <v>8</v>
      </c>
      <c r="L52" s="250" t="str">
        <f>VLOOKUP(K52,'пр.взв.'!B4:E103,2,FALSE)</f>
        <v>Ужегов Александр Сергеевич</v>
      </c>
      <c r="M52" s="236" t="str">
        <f>VLOOKUP(K52,'пр.взв.'!B4:F151,3,FALSE)</f>
        <v>18.04.1994 мс</v>
      </c>
      <c r="N52" s="236" t="str">
        <f>VLOOKUP(K52,'пр.взв.'!B8:G151,5,FALSE)</f>
        <v>Верхняя Пышма</v>
      </c>
      <c r="O52" s="243"/>
      <c r="P52" s="244"/>
      <c r="Q52" s="245"/>
      <c r="R52" s="204"/>
    </row>
    <row r="53" spans="1:18" ht="12.75">
      <c r="A53" s="246"/>
      <c r="B53" s="249"/>
      <c r="C53" s="256"/>
      <c r="D53" s="205"/>
      <c r="E53" s="205"/>
      <c r="F53" s="205"/>
      <c r="G53" s="205"/>
      <c r="H53" s="206"/>
      <c r="I53" s="198"/>
      <c r="J53" s="246"/>
      <c r="K53" s="249"/>
      <c r="L53" s="251"/>
      <c r="M53" s="205"/>
      <c r="N53" s="205"/>
      <c r="O53" s="205"/>
      <c r="P53" s="205"/>
      <c r="Q53" s="206"/>
      <c r="R53" s="198"/>
    </row>
    <row r="54" spans="1:18" ht="12.75">
      <c r="A54" s="246"/>
      <c r="B54" s="239">
        <f>'пр.хода'!A33</f>
        <v>0</v>
      </c>
      <c r="C54" s="241" t="e">
        <f>VLOOKUP(B54,'пр.взв.'!B4:E103,2,FALSE)</f>
        <v>#N/A</v>
      </c>
      <c r="D54" s="208" t="e">
        <f>VLOOKUP(B54,'пр.взв.'!B4:F153,3,FALSE)</f>
        <v>#N/A</v>
      </c>
      <c r="E54" s="236" t="e">
        <f>VLOOKUP(B54,'пр.взв.'!B10:G153,5,FALSE)</f>
        <v>#N/A</v>
      </c>
      <c r="F54" s="237"/>
      <c r="G54" s="237"/>
      <c r="H54" s="199"/>
      <c r="I54" s="199"/>
      <c r="J54" s="246"/>
      <c r="K54" s="239">
        <f>'пр.хода'!I33</f>
        <v>0</v>
      </c>
      <c r="L54" s="252" t="e">
        <f>VLOOKUP(K54,'пр.взв.'!B4:E103,2,FALSE)</f>
        <v>#N/A</v>
      </c>
      <c r="M54" s="208" t="e">
        <f>VLOOKUP(K54,'пр.взв.'!B4:F153,3,FALSE)</f>
        <v>#N/A</v>
      </c>
      <c r="N54" s="236" t="e">
        <f>VLOOKUP(K54,'пр.взв.'!B10:G153,5,FALSE)</f>
        <v>#N/A</v>
      </c>
      <c r="O54" s="237"/>
      <c r="P54" s="237"/>
      <c r="Q54" s="199"/>
      <c r="R54" s="199"/>
    </row>
    <row r="55" spans="1:18" ht="13.5" thickBot="1">
      <c r="A55" s="247"/>
      <c r="B55" s="240"/>
      <c r="C55" s="242"/>
      <c r="D55" s="235"/>
      <c r="E55" s="235"/>
      <c r="F55" s="238"/>
      <c r="G55" s="238"/>
      <c r="H55" s="177"/>
      <c r="I55" s="177"/>
      <c r="J55" s="247"/>
      <c r="K55" s="240"/>
      <c r="L55" s="253"/>
      <c r="M55" s="235"/>
      <c r="N55" s="235"/>
      <c r="O55" s="238"/>
      <c r="P55" s="238"/>
      <c r="Q55" s="177"/>
      <c r="R55" s="177"/>
    </row>
    <row r="56" ht="13.5" thickBot="1"/>
    <row r="57" spans="1:18" ht="12.75">
      <c r="A57" s="274" t="s">
        <v>42</v>
      </c>
      <c r="B57" s="276" t="s">
        <v>4</v>
      </c>
      <c r="C57" s="266" t="s">
        <v>5</v>
      </c>
      <c r="D57" s="259" t="s">
        <v>13</v>
      </c>
      <c r="E57" s="259" t="s">
        <v>14</v>
      </c>
      <c r="F57" s="266" t="s">
        <v>15</v>
      </c>
      <c r="G57" s="268" t="s">
        <v>43</v>
      </c>
      <c r="H57" s="270" t="s">
        <v>44</v>
      </c>
      <c r="I57" s="272" t="s">
        <v>17</v>
      </c>
      <c r="J57" s="274" t="s">
        <v>42</v>
      </c>
      <c r="K57" s="300" t="s">
        <v>4</v>
      </c>
      <c r="L57" s="266" t="s">
        <v>5</v>
      </c>
      <c r="M57" s="259" t="s">
        <v>13</v>
      </c>
      <c r="N57" s="266" t="s">
        <v>14</v>
      </c>
      <c r="O57" s="266" t="s">
        <v>15</v>
      </c>
      <c r="P57" s="268" t="s">
        <v>43</v>
      </c>
      <c r="Q57" s="270" t="s">
        <v>44</v>
      </c>
      <c r="R57" s="272" t="s">
        <v>17</v>
      </c>
    </row>
    <row r="58" spans="1:18" ht="13.5" thickBot="1">
      <c r="A58" s="275"/>
      <c r="B58" s="277" t="s">
        <v>36</v>
      </c>
      <c r="C58" s="267"/>
      <c r="D58" s="265"/>
      <c r="E58" s="265"/>
      <c r="F58" s="267"/>
      <c r="G58" s="269"/>
      <c r="H58" s="271"/>
      <c r="I58" s="273" t="s">
        <v>37</v>
      </c>
      <c r="J58" s="275"/>
      <c r="K58" s="301" t="s">
        <v>36</v>
      </c>
      <c r="L58" s="267"/>
      <c r="M58" s="265"/>
      <c r="N58" s="267"/>
      <c r="O58" s="267"/>
      <c r="P58" s="269"/>
      <c r="Q58" s="271"/>
      <c r="R58" s="273" t="s">
        <v>37</v>
      </c>
    </row>
    <row r="59" spans="1:18" ht="12.75">
      <c r="A59" s="254">
        <v>1</v>
      </c>
      <c r="B59" s="302">
        <f>'пр.хода'!C26</f>
        <v>1</v>
      </c>
      <c r="C59" s="263" t="str">
        <f>VLOOKUP(B59,'пр.взв.'!B1:E114,2,FALSE)</f>
        <v>Мардян Наири Аванесович</v>
      </c>
      <c r="D59" s="236" t="str">
        <f>VLOOKUP(B59,'пр.взв.'!B1:F158,3,FALSE)</f>
        <v>26.07.1994 кмс</v>
      </c>
      <c r="E59" s="236" t="e">
        <f>VLOOKUP(B59,'пр.взв.'!B15:G158,5,FALSE)</f>
        <v>#N/A</v>
      </c>
      <c r="F59" s="264"/>
      <c r="G59" s="257"/>
      <c r="H59" s="258"/>
      <c r="I59" s="259"/>
      <c r="J59" s="254">
        <v>2</v>
      </c>
      <c r="K59" s="283">
        <f>'пр.хода'!M26</f>
        <v>10</v>
      </c>
      <c r="L59" s="261" t="str">
        <f>VLOOKUP(K59,'пр.взв.'!B1:E114,2,FALSE)</f>
        <v>Скребцов Николай Михайлович</v>
      </c>
      <c r="M59" s="236" t="str">
        <f>VLOOKUP(K59,'пр.взв.'!B1:F158,3,FALSE)</f>
        <v>08.07.1991 мс</v>
      </c>
      <c r="N59" s="236" t="str">
        <f>VLOOKUP(K59,'пр.взв.'!B1:G158,5,FALSE)</f>
        <v>Лебяжье</v>
      </c>
      <c r="O59" s="243"/>
      <c r="P59" s="244"/>
      <c r="Q59" s="245"/>
      <c r="R59" s="204"/>
    </row>
    <row r="60" spans="1:18" ht="12.75">
      <c r="A60" s="246"/>
      <c r="B60" s="303"/>
      <c r="C60" s="256"/>
      <c r="D60" s="205"/>
      <c r="E60" s="205"/>
      <c r="F60" s="205"/>
      <c r="G60" s="205"/>
      <c r="H60" s="206"/>
      <c r="I60" s="198"/>
      <c r="J60" s="246"/>
      <c r="K60" s="303"/>
      <c r="L60" s="251"/>
      <c r="M60" s="205"/>
      <c r="N60" s="205"/>
      <c r="O60" s="205"/>
      <c r="P60" s="205"/>
      <c r="Q60" s="206"/>
      <c r="R60" s="198"/>
    </row>
    <row r="61" spans="1:18" ht="12.75">
      <c r="A61" s="246"/>
      <c r="B61" s="284">
        <f>'пр.хода'!C32</f>
        <v>11</v>
      </c>
      <c r="C61" s="241" t="str">
        <f>VLOOKUP(B61,'пр.взв.'!B1:E114,2,FALSE)</f>
        <v>Исангильдин Данил Уралович</v>
      </c>
      <c r="D61" s="208" t="str">
        <f>VLOOKUP(B61,'пр.взв.'!B15:F160,3,FALSE)</f>
        <v>11.02.1990 кмс</v>
      </c>
      <c r="E61" s="208" t="str">
        <f>VLOOKUP(B61,'пр.взв.'!B1:G160,5,FALSE)</f>
        <v>Миасс</v>
      </c>
      <c r="F61" s="237"/>
      <c r="G61" s="237"/>
      <c r="H61" s="199"/>
      <c r="I61" s="199"/>
      <c r="J61" s="246"/>
      <c r="K61" s="284">
        <f>'пр.хода'!M32</f>
        <v>8</v>
      </c>
      <c r="L61" s="252" t="str">
        <f>VLOOKUP(K61,'пр.взв.'!B1:E114,2,FALSE)</f>
        <v>Ужегов Александр Сергеевич</v>
      </c>
      <c r="M61" s="208" t="str">
        <f>VLOOKUP(K61,'пр.взв.'!B1:F160,3,FALSE)</f>
        <v>18.04.1994 мс</v>
      </c>
      <c r="N61" s="208" t="str">
        <f>VLOOKUP(K61,'пр.взв.'!B1:G160,5,FALSE)</f>
        <v>Верхняя Пышма</v>
      </c>
      <c r="O61" s="237"/>
      <c r="P61" s="237"/>
      <c r="Q61" s="199"/>
      <c r="R61" s="199"/>
    </row>
    <row r="62" spans="1:18" ht="13.5" thickBot="1">
      <c r="A62" s="247"/>
      <c r="B62" s="304"/>
      <c r="C62" s="242"/>
      <c r="D62" s="235"/>
      <c r="E62" s="235"/>
      <c r="F62" s="238"/>
      <c r="G62" s="238"/>
      <c r="H62" s="177"/>
      <c r="I62" s="177"/>
      <c r="J62" s="247"/>
      <c r="K62" s="304"/>
      <c r="L62" s="253"/>
      <c r="M62" s="235"/>
      <c r="N62" s="235"/>
      <c r="O62" s="238"/>
      <c r="P62" s="238"/>
      <c r="Q62" s="177"/>
      <c r="R62" s="177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A5:A6"/>
    <mergeCell ref="B5:B6"/>
    <mergeCell ref="C5:C6"/>
    <mergeCell ref="D5:D6"/>
    <mergeCell ref="I5:I6"/>
    <mergeCell ref="J5:J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G39:G40"/>
    <mergeCell ref="H39:H40"/>
    <mergeCell ref="I39:I40"/>
    <mergeCell ref="J39:J42"/>
    <mergeCell ref="K39:K40"/>
    <mergeCell ref="L39:L40"/>
    <mergeCell ref="K41:K42"/>
    <mergeCell ref="L41:L42"/>
    <mergeCell ref="Q41:Q42"/>
    <mergeCell ref="R41:R42"/>
    <mergeCell ref="M39:M40"/>
    <mergeCell ref="N39:N40"/>
    <mergeCell ref="O39:O40"/>
    <mergeCell ref="P39:P40"/>
    <mergeCell ref="Q39:Q40"/>
    <mergeCell ref="R39:R40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1" t="str">
        <f>HYPERLINK('[1]реквизиты'!$A$2)</f>
        <v>Чемпионат УрФО по САМБО среди мужчин. 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46"/>
      <c r="M1" s="46"/>
      <c r="N1" s="46"/>
      <c r="O1" s="46"/>
      <c r="P1" s="46"/>
    </row>
    <row r="2" spans="1:19" ht="12.75" customHeight="1">
      <c r="A2" s="312" t="str">
        <f>HYPERLINK('[1]реквизиты'!$A$3)</f>
        <v>16-19 декабря 2014г.                                                         г. Верхняя Пышма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47"/>
      <c r="M2" s="47"/>
      <c r="N2" s="47"/>
      <c r="O2" s="47"/>
      <c r="P2" s="47"/>
      <c r="S2" s="9"/>
    </row>
    <row r="3" spans="1:12" ht="15">
      <c r="A3" s="48"/>
      <c r="B3" s="48"/>
      <c r="C3" s="48"/>
      <c r="D3" s="48"/>
      <c r="E3" s="48"/>
      <c r="F3" s="78" t="str">
        <f>HYPERLINK('пр.взв.'!D4)</f>
        <v>в.к. 62  кг.</v>
      </c>
      <c r="G3" s="48"/>
      <c r="H3" s="48"/>
      <c r="I3" s="48"/>
      <c r="J3" s="48"/>
      <c r="K3" s="48"/>
      <c r="L3" s="48"/>
    </row>
    <row r="4" spans="1:3" ht="15.75" thickBot="1">
      <c r="A4" s="311" t="s">
        <v>0</v>
      </c>
      <c r="B4" s="311"/>
      <c r="C4" s="5"/>
    </row>
    <row r="5" spans="1:13" ht="12.75" customHeight="1" thickBot="1">
      <c r="A5" s="313">
        <v>1</v>
      </c>
      <c r="B5" s="305" t="str">
        <f>VLOOKUP(A5,'пр.взв.'!B5:C36,2,FALSE)</f>
        <v>Мардян Наири Аванесович</v>
      </c>
      <c r="C5" s="305" t="str">
        <f>VLOOKUP(A5,'пр.взв.'!B5:F36,3,FALSE)</f>
        <v>26.07.1994 кмс</v>
      </c>
      <c r="D5" s="305" t="str">
        <f>VLOOKUP(A5,'пр.взв.'!B5:E36,4,FALSE)</f>
        <v>Свердловская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7"/>
      <c r="B6" s="306"/>
      <c r="C6" s="306"/>
      <c r="D6" s="306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7">
        <v>9</v>
      </c>
      <c r="B7" s="309" t="str">
        <f>VLOOKUP(A7,'пр.взв.'!B7:C38,2,FALSE)</f>
        <v>Нуриманов Галымжан Мерейович</v>
      </c>
      <c r="C7" s="309" t="str">
        <f>VLOOKUP(A7,'пр.взв.'!B5:F36,3,FALSE)</f>
        <v>28.05.1993 кмс</v>
      </c>
      <c r="D7" s="309" t="str">
        <f>VLOOKUP(A7,'пр.взв.'!B5:F36,4,FALSE)</f>
        <v>Курганская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08"/>
      <c r="B8" s="310"/>
      <c r="C8" s="310"/>
      <c r="D8" s="310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3">
        <v>5</v>
      </c>
      <c r="B9" s="305" t="str">
        <f>VLOOKUP(A9,'пр.взв.'!B9:C40,2,FALSE)</f>
        <v>Куранбаев Отабек Кадирбердиевич</v>
      </c>
      <c r="C9" s="305" t="str">
        <f>VLOOKUP(A9,'пр.взв.'!B5:E36,3,FALSE)</f>
        <v>09.02.1993 кмс</v>
      </c>
      <c r="D9" s="305" t="str">
        <f>VLOOKUP(A9,'пр.взв.'!B5:E36,4,FALSE)</f>
        <v>Свердловская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7"/>
      <c r="B10" s="306"/>
      <c r="C10" s="306"/>
      <c r="D10" s="306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7">
        <v>13</v>
      </c>
      <c r="B11" s="309" t="e">
        <f>VLOOKUP(A11,'пр.взв.'!B5:C36,2,FALSE)</f>
        <v>#N/A</v>
      </c>
      <c r="C11" s="309" t="e">
        <f>VLOOKUP(A11,'пр.взв.'!B5:E36,3,FALSE)</f>
        <v>#N/A</v>
      </c>
      <c r="D11" s="309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08"/>
      <c r="B12" s="310"/>
      <c r="C12" s="310"/>
      <c r="D12" s="310"/>
      <c r="E12" s="17"/>
      <c r="F12" s="314"/>
      <c r="G12" s="314"/>
      <c r="H12" s="25"/>
      <c r="I12" s="19"/>
      <c r="J12" s="13"/>
      <c r="K12" s="13"/>
      <c r="L12" s="13"/>
    </row>
    <row r="13" spans="1:12" ht="12.75" customHeight="1" thickBot="1">
      <c r="A13" s="313">
        <v>3</v>
      </c>
      <c r="B13" s="305" t="str">
        <f>VLOOKUP(A13,'пр.взв.'!B5:C36,2,FALSE)</f>
        <v>Серебренников Александр Николаевич</v>
      </c>
      <c r="C13" s="305" t="str">
        <f>VLOOKUP(A13,'пр.взв.'!B5:E36,3,FALSE)</f>
        <v>30.07.1975 кмс</v>
      </c>
      <c r="D13" s="305" t="str">
        <f>VLOOKUP(A13,'пр.взв.'!B5:E36,4,FALSE)</f>
        <v>Курганская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7"/>
      <c r="B14" s="306"/>
      <c r="C14" s="306"/>
      <c r="D14" s="306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7">
        <v>11</v>
      </c>
      <c r="B15" s="309" t="str">
        <f>VLOOKUP(A15,'пр.взв.'!B15:C45,2,FALSE)</f>
        <v>Исангильдин Данил Уралович</v>
      </c>
      <c r="C15" s="309" t="str">
        <f>VLOOKUP(A15,'пр.взв.'!B5:E36,3,FALSE)</f>
        <v>11.02.1990 кмс</v>
      </c>
      <c r="D15" s="309" t="str">
        <f>VLOOKUP(A15,'пр.взв.'!B5:F36,4,FALSE)</f>
        <v>Челябинская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08"/>
      <c r="B16" s="310"/>
      <c r="C16" s="310"/>
      <c r="D16" s="31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3">
        <v>7</v>
      </c>
      <c r="B17" s="305" t="str">
        <f>VLOOKUP(A17,'пр.взв.'!B17:C47,2,FALSE)</f>
        <v>Юдин Максим Александрович</v>
      </c>
      <c r="C17" s="305" t="str">
        <f>VLOOKUP(A17,'пр.взв.'!B5:E36,3,FALSE)</f>
        <v>14.02.1991 мс</v>
      </c>
      <c r="D17" s="305" t="str">
        <f>VLOOKUP(A17,'пр.взв.'!B5:E36,4,FALSE)</f>
        <v>Свердловская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7"/>
      <c r="B18" s="306"/>
      <c r="C18" s="306"/>
      <c r="D18" s="306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7">
        <v>15</v>
      </c>
      <c r="B19" s="309" t="e">
        <f>VLOOKUP(A19,'пр.взв.'!B19:C49,2,FALSE)</f>
        <v>#N/A</v>
      </c>
      <c r="C19" s="309" t="e">
        <f>VLOOKUP(A19,'пр.взв.'!B5:E36,3,FALSE)</f>
        <v>#N/A</v>
      </c>
      <c r="D19" s="309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08"/>
      <c r="B20" s="310"/>
      <c r="C20" s="310"/>
      <c r="D20" s="31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5.7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5.75" thickBot="1">
      <c r="A22" s="313">
        <v>2</v>
      </c>
      <c r="B22" s="305" t="str">
        <f>VLOOKUP(A22,'пр.взв.'!B7:E38,2,FALSE)</f>
        <v>Матвеев Вячеслав Сергеевич</v>
      </c>
      <c r="C22" s="305" t="str">
        <f>VLOOKUP(A22,'пр.взв.'!B7:E38,3,FALSE)</f>
        <v>12.02.1992 мс</v>
      </c>
      <c r="D22" s="305" t="str">
        <f>VLOOKUP(A22,'пр.взв.'!B7:E38,4,FALSE)</f>
        <v>Челябинская</v>
      </c>
      <c r="E22" s="12"/>
      <c r="F22" s="13"/>
      <c r="G22" s="13"/>
      <c r="H22" s="13"/>
      <c r="I22" s="13"/>
      <c r="J22" s="4"/>
      <c r="K22" s="16"/>
    </row>
    <row r="23" spans="1:11" ht="15">
      <c r="A23" s="307"/>
      <c r="B23" s="306"/>
      <c r="C23" s="306"/>
      <c r="D23" s="306"/>
      <c r="E23" s="19"/>
      <c r="F23" s="15"/>
      <c r="G23" s="15"/>
      <c r="H23" s="13"/>
      <c r="I23" s="13"/>
      <c r="J23" s="4"/>
      <c r="K23" s="33"/>
    </row>
    <row r="24" spans="1:11" ht="15.75" thickBot="1">
      <c r="A24" s="307">
        <v>10</v>
      </c>
      <c r="B24" s="309" t="str">
        <f>VLOOKUP(A24,'пр.взв.'!B7:E38,2,FALSE)</f>
        <v>Скребцов Николай Михайлович</v>
      </c>
      <c r="C24" s="309" t="str">
        <f>VLOOKUP(A24,'пр.взв.'!B7:E38,3,FALSE)</f>
        <v>08.07.1991 мс</v>
      </c>
      <c r="D24" s="309" t="str">
        <f>VLOOKUP(A24,'пр.взв.'!B7:E38,4,FALSE)</f>
        <v>Курганская</v>
      </c>
      <c r="E24" s="16"/>
      <c r="F24" s="20"/>
      <c r="G24" s="15"/>
      <c r="H24" s="13"/>
      <c r="I24" s="13"/>
      <c r="J24" s="4"/>
      <c r="K24" s="33"/>
    </row>
    <row r="25" spans="1:11" ht="15.75" thickBot="1">
      <c r="A25" s="308"/>
      <c r="B25" s="310"/>
      <c r="C25" s="310"/>
      <c r="D25" s="310"/>
      <c r="E25" s="17"/>
      <c r="F25" s="21"/>
      <c r="G25" s="19"/>
      <c r="H25" s="13"/>
      <c r="I25" s="13"/>
      <c r="J25" s="4"/>
      <c r="K25" s="33"/>
    </row>
    <row r="26" spans="1:11" ht="15.75" thickBot="1">
      <c r="A26" s="313">
        <v>6</v>
      </c>
      <c r="B26" s="305" t="str">
        <f>VLOOKUP(A26,'пр.взв.'!B7:E38,2,FALSE)</f>
        <v>Егоров Алексей Геннадьевич</v>
      </c>
      <c r="C26" s="305" t="str">
        <f>VLOOKUP(A26,'пр.взв.'!B7:E38,3,FALSE)</f>
        <v>26.01.1980 мсмк</v>
      </c>
      <c r="D26" s="305" t="str">
        <f>VLOOKUP(A26,'пр.взв.'!B7:E38,4,FALSE)</f>
        <v>Свердловская</v>
      </c>
      <c r="E26" s="12"/>
      <c r="F26" s="21"/>
      <c r="G26" s="16"/>
      <c r="H26" s="26"/>
      <c r="I26" s="13"/>
      <c r="J26" s="4"/>
      <c r="K26" s="33"/>
    </row>
    <row r="27" spans="1:11" ht="15">
      <c r="A27" s="307"/>
      <c r="B27" s="306"/>
      <c r="C27" s="306"/>
      <c r="D27" s="306"/>
      <c r="E27" s="19"/>
      <c r="F27" s="24"/>
      <c r="G27" s="15"/>
      <c r="H27" s="25"/>
      <c r="I27" s="13"/>
      <c r="J27" s="4"/>
      <c r="K27" s="33"/>
    </row>
    <row r="28" spans="1:11" ht="15.75" thickBot="1">
      <c r="A28" s="307">
        <v>14</v>
      </c>
      <c r="B28" s="309" t="e">
        <f>VLOOKUP(A28,'пр.взв.'!B7:E38,2,FALSE)</f>
        <v>#N/A</v>
      </c>
      <c r="C28" s="309" t="e">
        <f>VLOOKUP(A28,'пр.взв.'!B7:E38,3,FALSE)</f>
        <v>#N/A</v>
      </c>
      <c r="D28" s="309" t="e">
        <f>VLOOKUP(A28,'пр.взв.'!B7:E38,4,FALSE)</f>
        <v>#N/A</v>
      </c>
      <c r="E28" s="16"/>
      <c r="F28" s="15"/>
      <c r="G28" s="15"/>
      <c r="H28" s="25"/>
      <c r="I28" s="28"/>
      <c r="J28" s="4"/>
      <c r="K28" s="33"/>
    </row>
    <row r="29" spans="1:11" ht="15.75" thickBot="1">
      <c r="A29" s="308"/>
      <c r="B29" s="310"/>
      <c r="C29" s="310"/>
      <c r="D29" s="310"/>
      <c r="E29" s="17"/>
      <c r="F29" s="314"/>
      <c r="G29" s="314"/>
      <c r="H29" s="25"/>
      <c r="I29" s="19"/>
      <c r="J29" s="3"/>
      <c r="K29" s="32"/>
    </row>
    <row r="30" spans="1:9" ht="15.75" thickBot="1">
      <c r="A30" s="313">
        <v>4</v>
      </c>
      <c r="B30" s="305" t="str">
        <f>VLOOKUP(A30,'пр.взв.'!B7:E38,2,FALSE)</f>
        <v>Красноженов Иван Евгеньевич</v>
      </c>
      <c r="C30" s="305" t="str">
        <f>VLOOKUP(A30,'пр.взв.'!B7:E38,3,FALSE)</f>
        <v>05.08.1993 кмс</v>
      </c>
      <c r="D30" s="305" t="str">
        <f>VLOOKUP(A30,'пр.взв.'!B7:E38,4,FALSE)</f>
        <v>Курганская</v>
      </c>
      <c r="E30" s="12"/>
      <c r="F30" s="15"/>
      <c r="G30" s="15"/>
      <c r="H30" s="25"/>
      <c r="I30" s="16"/>
    </row>
    <row r="31" spans="1:9" ht="15">
      <c r="A31" s="307"/>
      <c r="B31" s="306"/>
      <c r="C31" s="306"/>
      <c r="D31" s="306"/>
      <c r="E31" s="19"/>
      <c r="F31" s="15"/>
      <c r="G31" s="15"/>
      <c r="H31" s="25"/>
      <c r="I31" s="13"/>
    </row>
    <row r="32" spans="1:9" ht="15.75" thickBot="1">
      <c r="A32" s="307">
        <v>12</v>
      </c>
      <c r="B32" s="309" t="str">
        <f>VLOOKUP(A32,'пр.взв.'!B7:E38,2,FALSE)</f>
        <v>Поликарпов Георгий Владимирович</v>
      </c>
      <c r="C32" s="309" t="str">
        <f>VLOOKUP(A32,'пр.взв.'!B7:E38,3,FALSE)</f>
        <v>16.11.1996.КМС</v>
      </c>
      <c r="D32" s="309" t="str">
        <f>VLOOKUP(A32,'пр.взв.'!B7:E38,4,FALSE)</f>
        <v>ХМАО Югра</v>
      </c>
      <c r="E32" s="16"/>
      <c r="F32" s="20"/>
      <c r="G32" s="15"/>
      <c r="H32" s="25"/>
      <c r="I32" s="13"/>
    </row>
    <row r="33" spans="1:9" ht="15.75" thickBot="1">
      <c r="A33" s="308"/>
      <c r="B33" s="310"/>
      <c r="C33" s="310"/>
      <c r="D33" s="310"/>
      <c r="E33" s="17"/>
      <c r="F33" s="21"/>
      <c r="G33" s="19"/>
      <c r="H33" s="27"/>
      <c r="I33" s="13"/>
    </row>
    <row r="34" spans="1:9" ht="15.75" thickBot="1">
      <c r="A34" s="313">
        <v>8</v>
      </c>
      <c r="B34" s="305" t="str">
        <f>VLOOKUP(A34,'пр.взв.'!B7:E38,2,FALSE)</f>
        <v>Ужегов Александр Сергеевич</v>
      </c>
      <c r="C34" s="305" t="str">
        <f>VLOOKUP(A34,'пр.взв.'!B7:E38,3,FALSE)</f>
        <v>18.04.1994 мс</v>
      </c>
      <c r="D34" s="305" t="str">
        <f>VLOOKUP(A34,'пр.взв.'!B7:E38,4,FALSE)</f>
        <v>Свердловская</v>
      </c>
      <c r="E34" s="12"/>
      <c r="F34" s="22"/>
      <c r="G34" s="16"/>
      <c r="H34" s="10"/>
      <c r="I34" s="10"/>
    </row>
    <row r="35" spans="1:9" ht="15">
      <c r="A35" s="307"/>
      <c r="B35" s="306"/>
      <c r="C35" s="306"/>
      <c r="D35" s="306"/>
      <c r="E35" s="19"/>
      <c r="F35" s="23"/>
      <c r="G35" s="17"/>
      <c r="H35" s="18"/>
      <c r="I35" s="18"/>
    </row>
    <row r="36" spans="1:9" ht="15.75" thickBot="1">
      <c r="A36" s="307">
        <v>16</v>
      </c>
      <c r="B36" s="309" t="e">
        <f>VLOOKUP(A36,'пр.взв.'!B7:E38,2,FALSE)</f>
        <v>#N/A</v>
      </c>
      <c r="C36" s="309" t="e">
        <f>VLOOKUP(A36,'пр.взв.'!B7:E38,3,FALSE)</f>
        <v>#N/A</v>
      </c>
      <c r="D36" s="309" t="e">
        <f>VLOOKUP(A36,'пр.взв.'!B7:E38,4,FALSE)</f>
        <v>#N/A</v>
      </c>
      <c r="E36" s="16"/>
      <c r="F36" s="17"/>
      <c r="G36" s="17"/>
      <c r="H36" s="18"/>
      <c r="I36" s="18"/>
    </row>
    <row r="37" spans="1:9" ht="15.75" thickBot="1">
      <c r="A37" s="308"/>
      <c r="B37" s="310"/>
      <c r="C37" s="310"/>
      <c r="D37" s="310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5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15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6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16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7">
      <selection activeCell="A1" sqref="A1:H36"/>
    </sheetView>
  </sheetViews>
  <sheetFormatPr defaultColWidth="9.140625" defaultRowHeight="12.75"/>
  <sheetData>
    <row r="1" spans="1:8" ht="15.75" thickBot="1">
      <c r="A1" s="332" t="str">
        <f>HYPERLINK('[1]реквизиты'!$A$2)</f>
        <v>Чемпионат УрФО по САМБО среди мужчин. </v>
      </c>
      <c r="B1" s="193"/>
      <c r="C1" s="193"/>
      <c r="D1" s="193"/>
      <c r="E1" s="193"/>
      <c r="F1" s="193"/>
      <c r="G1" s="193"/>
      <c r="H1" s="194"/>
    </row>
    <row r="2" spans="1:8" ht="12.75">
      <c r="A2" s="333" t="str">
        <f>HYPERLINK('[1]реквизиты'!$A$3)</f>
        <v>16-19 декабря 2014г.                                                         г. Верхняя Пышма</v>
      </c>
      <c r="B2" s="333"/>
      <c r="C2" s="333"/>
      <c r="D2" s="333"/>
      <c r="E2" s="333"/>
      <c r="F2" s="333"/>
      <c r="G2" s="333"/>
      <c r="H2" s="333"/>
    </row>
    <row r="3" spans="1:8" ht="18" thickBot="1">
      <c r="A3" s="334" t="s">
        <v>30</v>
      </c>
      <c r="B3" s="334"/>
      <c r="C3" s="334"/>
      <c r="D3" s="334"/>
      <c r="E3" s="334"/>
      <c r="F3" s="334"/>
      <c r="G3" s="334"/>
      <c r="H3" s="334"/>
    </row>
    <row r="4" spans="2:8" ht="18" thickBot="1">
      <c r="B4" s="89"/>
      <c r="C4" s="90"/>
      <c r="D4" s="335" t="str">
        <f>HYPERLINK('пр.взв.'!D4)</f>
        <v>в.к. 62  кг.</v>
      </c>
      <c r="E4" s="336"/>
      <c r="F4" s="337"/>
      <c r="G4" s="90"/>
      <c r="H4" s="90"/>
    </row>
    <row r="5" spans="1:8" ht="18" thickBot="1">
      <c r="A5" s="90"/>
      <c r="B5" s="90"/>
      <c r="C5" s="90"/>
      <c r="D5" s="90"/>
      <c r="E5" s="90"/>
      <c r="F5" s="90"/>
      <c r="G5" s="90"/>
      <c r="H5" s="90"/>
    </row>
    <row r="6" spans="1:10" ht="17.25">
      <c r="A6" s="338" t="s">
        <v>31</v>
      </c>
      <c r="B6" s="317" t="str">
        <f>VLOOKUP(J6,'пр.взв.'!B7:G38,2,FALSE)</f>
        <v>Юдин Максим Александрович</v>
      </c>
      <c r="C6" s="317"/>
      <c r="D6" s="317"/>
      <c r="E6" s="317"/>
      <c r="F6" s="317"/>
      <c r="G6" s="317"/>
      <c r="H6" s="328" t="str">
        <f>VLOOKUP(J6,'пр.взв.'!B7:G38,3,FALSE)</f>
        <v>14.02.1991 мс</v>
      </c>
      <c r="I6" s="90"/>
      <c r="J6" s="85">
        <f>'пр.хода'!H8</f>
        <v>7</v>
      </c>
    </row>
    <row r="7" spans="1:10" ht="17.25">
      <c r="A7" s="339"/>
      <c r="B7" s="318"/>
      <c r="C7" s="318"/>
      <c r="D7" s="318"/>
      <c r="E7" s="318"/>
      <c r="F7" s="318"/>
      <c r="G7" s="318"/>
      <c r="H7" s="329"/>
      <c r="I7" s="90"/>
      <c r="J7" s="85"/>
    </row>
    <row r="8" spans="1:10" ht="17.25">
      <c r="A8" s="339"/>
      <c r="B8" s="330" t="str">
        <f>VLOOKUP(J6,'пр.взв.'!B7:G38,4,FALSE)</f>
        <v>Свердловская</v>
      </c>
      <c r="C8" s="330"/>
      <c r="D8" s="330"/>
      <c r="E8" s="330"/>
      <c r="F8" s="330"/>
      <c r="G8" s="330"/>
      <c r="H8" s="331"/>
      <c r="I8" s="90"/>
      <c r="J8" s="85"/>
    </row>
    <row r="9" spans="1:10" ht="18" thickBot="1">
      <c r="A9" s="340"/>
      <c r="B9" s="323"/>
      <c r="C9" s="323"/>
      <c r="D9" s="323"/>
      <c r="E9" s="323"/>
      <c r="F9" s="323"/>
      <c r="G9" s="323"/>
      <c r="H9" s="324"/>
      <c r="I9" s="90"/>
      <c r="J9" s="85"/>
    </row>
    <row r="10" spans="1:10" ht="18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41" t="s">
        <v>32</v>
      </c>
      <c r="B11" s="317" t="str">
        <f>VLOOKUP(J11,'пр.взв.'!B2:G43,2,FALSE)</f>
        <v>Красноженов Иван Евгеньевич</v>
      </c>
      <c r="C11" s="317"/>
      <c r="D11" s="317"/>
      <c r="E11" s="317"/>
      <c r="F11" s="317"/>
      <c r="G11" s="317"/>
      <c r="H11" s="328" t="str">
        <f>VLOOKUP(J11,'пр.взв.'!B2:G43,3,FALSE)</f>
        <v>05.08.1993 кмс</v>
      </c>
      <c r="I11" s="90"/>
      <c r="J11" s="85">
        <f>'пр.хода'!H20</f>
        <v>4</v>
      </c>
    </row>
    <row r="12" spans="1:10" ht="18" customHeight="1">
      <c r="A12" s="342"/>
      <c r="B12" s="318"/>
      <c r="C12" s="318"/>
      <c r="D12" s="318"/>
      <c r="E12" s="318"/>
      <c r="F12" s="318"/>
      <c r="G12" s="318"/>
      <c r="H12" s="329"/>
      <c r="I12" s="90"/>
      <c r="J12" s="85"/>
    </row>
    <row r="13" spans="1:10" ht="17.25">
      <c r="A13" s="342"/>
      <c r="B13" s="330" t="str">
        <f>VLOOKUP(J11,'пр.взв.'!B2:G43,4,FALSE)</f>
        <v>Курганская</v>
      </c>
      <c r="C13" s="330"/>
      <c r="D13" s="330"/>
      <c r="E13" s="330"/>
      <c r="F13" s="330"/>
      <c r="G13" s="330"/>
      <c r="H13" s="331"/>
      <c r="I13" s="90"/>
      <c r="J13" s="85"/>
    </row>
    <row r="14" spans="1:10" ht="18" thickBot="1">
      <c r="A14" s="343"/>
      <c r="B14" s="323"/>
      <c r="C14" s="323"/>
      <c r="D14" s="323"/>
      <c r="E14" s="323"/>
      <c r="F14" s="323"/>
      <c r="G14" s="323"/>
      <c r="H14" s="324"/>
      <c r="I14" s="90"/>
      <c r="J14" s="85"/>
    </row>
    <row r="15" spans="1:10" ht="18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25" t="s">
        <v>33</v>
      </c>
      <c r="B16" s="317" t="str">
        <f>VLOOKUP(J16,'пр.взв.'!B4:G87,2,FALSE)</f>
        <v>Исангильдин Данил Уралович</v>
      </c>
      <c r="C16" s="317"/>
      <c r="D16" s="317"/>
      <c r="E16" s="317"/>
      <c r="F16" s="317"/>
      <c r="G16" s="317"/>
      <c r="H16" s="328" t="str">
        <f>VLOOKUP(J16,'пр.взв.'!B4:G97,3,FALSE)</f>
        <v>11.02.1990 кмс</v>
      </c>
      <c r="I16" s="90"/>
      <c r="J16" s="85">
        <f>'пр.хода'!E32</f>
        <v>11</v>
      </c>
    </row>
    <row r="17" spans="1:10" ht="18" customHeight="1">
      <c r="A17" s="326"/>
      <c r="B17" s="318"/>
      <c r="C17" s="318"/>
      <c r="D17" s="318"/>
      <c r="E17" s="318"/>
      <c r="F17" s="318"/>
      <c r="G17" s="318"/>
      <c r="H17" s="329"/>
      <c r="I17" s="90"/>
      <c r="J17" s="85"/>
    </row>
    <row r="18" spans="1:10" ht="17.25">
      <c r="A18" s="326"/>
      <c r="B18" s="330" t="str">
        <f>VLOOKUP(J16,'пр.взв.'!B7:G48,4,FALSE)</f>
        <v>Челябинская</v>
      </c>
      <c r="C18" s="330"/>
      <c r="D18" s="330"/>
      <c r="E18" s="330"/>
      <c r="F18" s="330"/>
      <c r="G18" s="330"/>
      <c r="H18" s="331"/>
      <c r="I18" s="90"/>
      <c r="J18" s="85"/>
    </row>
    <row r="19" spans="1:10" ht="18" thickBot="1">
      <c r="A19" s="327"/>
      <c r="B19" s="323"/>
      <c r="C19" s="323"/>
      <c r="D19" s="323"/>
      <c r="E19" s="323"/>
      <c r="F19" s="323"/>
      <c r="G19" s="323"/>
      <c r="H19" s="324"/>
      <c r="I19" s="90"/>
      <c r="J19" s="85"/>
    </row>
    <row r="20" spans="1:10" ht="18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25" t="s">
        <v>33</v>
      </c>
      <c r="B21" s="317" t="str">
        <f>VLOOKUP(J21,'пр.взв.'!B2:G53,2,FALSE)</f>
        <v>Нуриманов Галымжан Мерейович</v>
      </c>
      <c r="C21" s="317"/>
      <c r="D21" s="317"/>
      <c r="E21" s="317"/>
      <c r="F21" s="317"/>
      <c r="G21" s="317"/>
      <c r="H21" s="328" t="str">
        <f>VLOOKUP(J21,'пр.взв.'!B3:G92,3,FALSE)</f>
        <v>28.05.1993 кмс</v>
      </c>
      <c r="I21" s="90"/>
      <c r="J21" s="85">
        <f>'пр.хода'!Q32</f>
        <v>9</v>
      </c>
    </row>
    <row r="22" spans="1:10" ht="18" customHeight="1">
      <c r="A22" s="326"/>
      <c r="B22" s="318"/>
      <c r="C22" s="318"/>
      <c r="D22" s="318"/>
      <c r="E22" s="318"/>
      <c r="F22" s="318"/>
      <c r="G22" s="318"/>
      <c r="H22" s="329"/>
      <c r="I22" s="90"/>
      <c r="J22" s="85"/>
    </row>
    <row r="23" spans="1:9" ht="17.25">
      <c r="A23" s="326"/>
      <c r="B23" s="330" t="str">
        <f>VLOOKUP(J21,'пр.взв.'!B6:G53,4,FALSE)</f>
        <v>Курганская</v>
      </c>
      <c r="C23" s="330"/>
      <c r="D23" s="330"/>
      <c r="E23" s="330"/>
      <c r="F23" s="330"/>
      <c r="G23" s="330"/>
      <c r="H23" s="331"/>
      <c r="I23" s="90"/>
    </row>
    <row r="24" spans="1:9" ht="18" thickBot="1">
      <c r="A24" s="327"/>
      <c r="B24" s="323"/>
      <c r="C24" s="323"/>
      <c r="D24" s="323"/>
      <c r="E24" s="323"/>
      <c r="F24" s="323"/>
      <c r="G24" s="323"/>
      <c r="H24" s="324"/>
      <c r="I24" s="90"/>
    </row>
    <row r="25" spans="1:8" ht="17.25">
      <c r="A25" s="90"/>
      <c r="B25" s="90"/>
      <c r="C25" s="90"/>
      <c r="D25" s="90"/>
      <c r="E25" s="90"/>
      <c r="F25" s="90"/>
      <c r="G25" s="90"/>
      <c r="H25" s="90"/>
    </row>
    <row r="26" spans="1:8" ht="17.25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19" t="str">
        <f>VLOOKUP(J28,'пр.взв.'!B7:H38,7,FALSE)</f>
        <v>Стенников ВГ Мельников АН</v>
      </c>
      <c r="B28" s="320"/>
      <c r="C28" s="320"/>
      <c r="D28" s="320"/>
      <c r="E28" s="320"/>
      <c r="F28" s="320"/>
      <c r="G28" s="320"/>
      <c r="H28" s="321"/>
      <c r="J28">
        <f>'пр.хода'!H8</f>
        <v>7</v>
      </c>
    </row>
    <row r="29" spans="1:8" ht="13.5" thickBot="1">
      <c r="A29" s="322"/>
      <c r="B29" s="323"/>
      <c r="C29" s="323"/>
      <c r="D29" s="323"/>
      <c r="E29" s="323"/>
      <c r="F29" s="323"/>
      <c r="G29" s="323"/>
      <c r="H29" s="324"/>
    </row>
    <row r="36" spans="1:8" ht="17.25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7.25">
      <c r="A37" s="90"/>
      <c r="B37" s="90"/>
      <c r="C37" s="90"/>
      <c r="D37" s="90"/>
      <c r="E37" s="90"/>
      <c r="F37" s="90"/>
      <c r="G37" s="90"/>
      <c r="H37" s="90"/>
    </row>
    <row r="38" spans="1:8" ht="17.25">
      <c r="A38" s="90"/>
      <c r="B38" s="90"/>
      <c r="C38" s="90"/>
      <c r="D38" s="90"/>
      <c r="E38" s="90"/>
      <c r="F38" s="90"/>
      <c r="G38" s="90"/>
      <c r="H38" s="90"/>
    </row>
    <row r="39" spans="1:8" ht="17.25">
      <c r="A39" s="91"/>
      <c r="B39" s="91"/>
      <c r="C39" s="91"/>
      <c r="D39" s="91"/>
      <c r="E39" s="91"/>
      <c r="F39" s="91"/>
      <c r="G39" s="91"/>
      <c r="H39" s="91"/>
    </row>
    <row r="40" spans="1:8" ht="17.25">
      <c r="A40" s="92"/>
      <c r="B40" s="92"/>
      <c r="C40" s="92"/>
      <c r="D40" s="92"/>
      <c r="E40" s="92"/>
      <c r="F40" s="92"/>
      <c r="G40" s="92"/>
      <c r="H40" s="92"/>
    </row>
    <row r="41" spans="1:8" ht="17.25">
      <c r="A41" s="91"/>
      <c r="B41" s="91"/>
      <c r="C41" s="91"/>
      <c r="D41" s="91"/>
      <c r="E41" s="91"/>
      <c r="F41" s="91"/>
      <c r="G41" s="91"/>
      <c r="H41" s="91"/>
    </row>
    <row r="42" spans="1:8" ht="17.25">
      <c r="A42" s="93"/>
      <c r="B42" s="93"/>
      <c r="C42" s="93"/>
      <c r="D42" s="93"/>
      <c r="E42" s="93"/>
      <c r="F42" s="93"/>
      <c r="G42" s="93"/>
      <c r="H42" s="93"/>
    </row>
    <row r="43" spans="1:8" ht="17.25">
      <c r="A43" s="91"/>
      <c r="B43" s="91"/>
      <c r="C43" s="91"/>
      <c r="D43" s="91"/>
      <c r="E43" s="91"/>
      <c r="F43" s="91"/>
      <c r="G43" s="91"/>
      <c r="H43" s="91"/>
    </row>
    <row r="44" spans="1:8" ht="17.25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B13:H14"/>
    <mergeCell ref="B18:H19"/>
    <mergeCell ref="A1:H1"/>
    <mergeCell ref="A2:H2"/>
    <mergeCell ref="A3:H3"/>
    <mergeCell ref="D4:F4"/>
    <mergeCell ref="A6:A9"/>
    <mergeCell ref="A11:A14"/>
    <mergeCell ref="H11:H12"/>
    <mergeCell ref="B8:H9"/>
    <mergeCell ref="H6:H7"/>
    <mergeCell ref="B6:G7"/>
    <mergeCell ref="B11:G12"/>
    <mergeCell ref="A28:H29"/>
    <mergeCell ref="A21:A24"/>
    <mergeCell ref="B21:G22"/>
    <mergeCell ref="H21:H22"/>
    <mergeCell ref="B23:H24"/>
    <mergeCell ref="B16:G17"/>
    <mergeCell ref="A16:A19"/>
    <mergeCell ref="H16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="90" zoomScaleNormal="90" zoomScalePageLayoutView="0" workbookViewId="0" topLeftCell="A19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90" t="s">
        <v>23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2" spans="1:21" ht="27.75" customHeight="1" thickBot="1">
      <c r="A2" s="191" t="s">
        <v>24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3:18" ht="33" customHeight="1" thickBot="1">
      <c r="C3" s="192" t="str">
        <f>HYPERLINK('[1]реквизиты'!$A$2)</f>
        <v>Чемпионат УрФО по САМБО среди мужчин. 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4"/>
    </row>
    <row r="4" spans="1:19" ht="15.75" customHeight="1" thickBot="1">
      <c r="A4" s="9"/>
      <c r="B4" s="9"/>
      <c r="C4" s="386" t="str">
        <f>HYPERLINK('[1]реквизиты'!$A$3)</f>
        <v>16-19 декабря 2014г.                                                         г. Верхняя Пышма</v>
      </c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9"/>
    </row>
    <row r="5" spans="9:15" ht="20.25" customHeight="1" thickBot="1">
      <c r="I5" s="71"/>
      <c r="J5" s="388" t="str">
        <f>HYPERLINK('пр.взв.'!D4)</f>
        <v>в.к. 62  кг.</v>
      </c>
      <c r="K5" s="389"/>
      <c r="L5" s="390"/>
      <c r="M5" s="391" t="s">
        <v>114</v>
      </c>
      <c r="N5" s="392"/>
      <c r="O5" s="393"/>
    </row>
    <row r="6" spans="1:21" ht="18" customHeight="1" thickBot="1">
      <c r="A6" s="311" t="s">
        <v>0</v>
      </c>
      <c r="B6" s="311"/>
      <c r="C6" s="5"/>
      <c r="R6" s="42"/>
      <c r="S6" s="42"/>
      <c r="U6" s="42" t="s">
        <v>1</v>
      </c>
    </row>
    <row r="7" spans="1:29" ht="12.75" customHeight="1" thickBot="1">
      <c r="A7" s="313">
        <v>1</v>
      </c>
      <c r="B7" s="305" t="str">
        <f>VLOOKUP(A7,'пр.взв.'!B7:C38,2,FALSE)</f>
        <v>Мардян Наири Аванесович</v>
      </c>
      <c r="C7" s="305" t="str">
        <f>VLOOKUP(A7,'пр.взв.'!B7:F38,3,FALSE)</f>
        <v>26.07.1994 кмс</v>
      </c>
      <c r="D7" s="305" t="str">
        <f>VLOOKUP(A7,'пр.взв.'!B7:E38,4,FALSE)</f>
        <v>Свердловская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05" t="str">
        <f>VLOOKUP(U7,'пр.взв.'!B7:E38,2,FALSE)</f>
        <v>Матвеев Вячеслав Сергеевич</v>
      </c>
      <c r="S7" s="305" t="str">
        <f>VLOOKUP(U7,'пр.взв.'!B7:E38,3,FALSE)</f>
        <v>12.02.1992 мс</v>
      </c>
      <c r="T7" s="305" t="str">
        <f>VLOOKUP(U7,'пр.взв.'!B7:E38,4,FALSE)</f>
        <v>Челябинская</v>
      </c>
      <c r="U7" s="401">
        <v>2</v>
      </c>
      <c r="Y7" s="4"/>
      <c r="Z7" s="4"/>
      <c r="AA7" s="4"/>
      <c r="AB7" s="4"/>
      <c r="AC7" s="4"/>
    </row>
    <row r="8" spans="1:29" ht="12.75" customHeight="1">
      <c r="A8" s="307"/>
      <c r="B8" s="306"/>
      <c r="C8" s="306"/>
      <c r="D8" s="306"/>
      <c r="E8" s="126">
        <v>9</v>
      </c>
      <c r="F8" s="106"/>
      <c r="G8" s="106"/>
      <c r="H8" s="64">
        <v>7</v>
      </c>
      <c r="I8" s="394" t="str">
        <f>VLOOKUP(H8,'пр.взв.'!B7:E38,2,FALSE)</f>
        <v>Юдин Максим Александрович</v>
      </c>
      <c r="J8" s="395"/>
      <c r="K8" s="395"/>
      <c r="L8" s="395"/>
      <c r="M8" s="396"/>
      <c r="N8" s="105"/>
      <c r="O8" s="105"/>
      <c r="P8" s="105"/>
      <c r="Q8" s="126">
        <v>10</v>
      </c>
      <c r="R8" s="306"/>
      <c r="S8" s="306"/>
      <c r="T8" s="306"/>
      <c r="U8" s="402"/>
      <c r="Y8" s="4"/>
      <c r="Z8" s="4"/>
      <c r="AA8" s="4"/>
      <c r="AB8" s="4"/>
      <c r="AC8" s="4"/>
    </row>
    <row r="9" spans="1:29" ht="12.75" customHeight="1" thickBot="1">
      <c r="A9" s="307">
        <v>9</v>
      </c>
      <c r="B9" s="309" t="str">
        <f>VLOOKUP(A9,'пр.взв.'!B9:C40,2,FALSE)</f>
        <v>Нуриманов Галымжан Мерейович</v>
      </c>
      <c r="C9" s="309" t="str">
        <f>VLOOKUP(A9,'пр.взв.'!B7:F38,3,FALSE)</f>
        <v>28.05.1993 кмс</v>
      </c>
      <c r="D9" s="309" t="str">
        <f>VLOOKUP(A9,'пр.взв.'!B7:G38,4,FALSE)</f>
        <v>Курганская</v>
      </c>
      <c r="E9" s="127" t="s">
        <v>115</v>
      </c>
      <c r="F9" s="107"/>
      <c r="G9" s="106"/>
      <c r="H9" s="94"/>
      <c r="I9" s="397"/>
      <c r="J9" s="398"/>
      <c r="K9" s="398"/>
      <c r="L9" s="398"/>
      <c r="M9" s="399"/>
      <c r="N9" s="105"/>
      <c r="O9" s="105"/>
      <c r="P9" s="108"/>
      <c r="Q9" s="127" t="s">
        <v>115</v>
      </c>
      <c r="R9" s="309" t="str">
        <f>VLOOKUP(U9,'пр.взв.'!B9:E40,2,FALSE)</f>
        <v>Скребцов Николай Михайлович</v>
      </c>
      <c r="S9" s="309" t="str">
        <f>VLOOKUP(U9,'пр.взв.'!B9:E40,3,FALSE)</f>
        <v>08.07.1991 мс</v>
      </c>
      <c r="T9" s="309" t="str">
        <f>VLOOKUP(U9,'пр.взв.'!B9:E40,4,FALSE)</f>
        <v>Курганская</v>
      </c>
      <c r="U9" s="402">
        <v>10</v>
      </c>
      <c r="Y9" s="4"/>
      <c r="Z9" s="4"/>
      <c r="AA9" s="4"/>
      <c r="AB9" s="4"/>
      <c r="AC9" s="4"/>
    </row>
    <row r="10" spans="1:29" ht="12.75" customHeight="1" thickBot="1">
      <c r="A10" s="308"/>
      <c r="B10" s="310"/>
      <c r="C10" s="310"/>
      <c r="D10" s="310"/>
      <c r="E10" s="109"/>
      <c r="F10" s="110"/>
      <c r="G10" s="126">
        <v>9</v>
      </c>
      <c r="H10" s="94"/>
      <c r="I10" s="70"/>
      <c r="J10" s="70"/>
      <c r="K10" s="128"/>
      <c r="L10" s="70"/>
      <c r="M10" s="105"/>
      <c r="N10" s="105"/>
      <c r="O10" s="126">
        <v>6</v>
      </c>
      <c r="P10" s="111"/>
      <c r="Q10" s="70"/>
      <c r="R10" s="310"/>
      <c r="S10" s="310"/>
      <c r="T10" s="310"/>
      <c r="U10" s="403"/>
      <c r="Y10" s="4"/>
      <c r="Z10" s="4"/>
      <c r="AA10" s="4"/>
      <c r="AB10" s="4"/>
      <c r="AC10" s="4"/>
    </row>
    <row r="11" spans="1:29" ht="12.75" customHeight="1" thickBot="1">
      <c r="A11" s="313">
        <v>5</v>
      </c>
      <c r="B11" s="305" t="str">
        <f>VLOOKUP(A11,'пр.взв.'!B11:C42,2,FALSE)</f>
        <v>Куранбаев Отабек Кадирбердиевич</v>
      </c>
      <c r="C11" s="305" t="str">
        <f>VLOOKUP(A11,'пр.взв.'!B7:E38,3,FALSE)</f>
        <v>09.02.1993 кмс</v>
      </c>
      <c r="D11" s="305" t="str">
        <f>VLOOKUP(A11,'пр.взв.'!B7:E38,4,FALSE)</f>
        <v>Свердловская</v>
      </c>
      <c r="E11" s="104"/>
      <c r="F11" s="110"/>
      <c r="G11" s="127" t="s">
        <v>116</v>
      </c>
      <c r="H11" s="112"/>
      <c r="I11" s="94"/>
      <c r="J11" s="70"/>
      <c r="K11" s="70"/>
      <c r="L11" s="70"/>
      <c r="M11" s="105"/>
      <c r="N11" s="108"/>
      <c r="O11" s="127" t="s">
        <v>117</v>
      </c>
      <c r="P11" s="111"/>
      <c r="Q11" s="70"/>
      <c r="R11" s="305" t="str">
        <f>VLOOKUP(U11,'пр.взв.'!B11:E42,2,FALSE)</f>
        <v>Егоров Алексей Геннадьевич</v>
      </c>
      <c r="S11" s="305" t="str">
        <f>VLOOKUP(U11,'пр.взв.'!B11:E42,3,FALSE)</f>
        <v>26.01.1980 мсмк</v>
      </c>
      <c r="T11" s="305" t="str">
        <f>VLOOKUP(U11,'пр.взв.'!B11:E42,4,FALSE)</f>
        <v>Свердловская</v>
      </c>
      <c r="U11" s="404">
        <v>6</v>
      </c>
      <c r="Y11" s="4"/>
      <c r="Z11" s="4"/>
      <c r="AA11" s="4"/>
      <c r="AB11" s="4"/>
      <c r="AC11" s="4"/>
    </row>
    <row r="12" spans="1:29" ht="12.75" customHeight="1">
      <c r="A12" s="307"/>
      <c r="B12" s="306"/>
      <c r="C12" s="306"/>
      <c r="D12" s="306"/>
      <c r="E12" s="126">
        <v>5</v>
      </c>
      <c r="F12" s="113"/>
      <c r="G12" s="106"/>
      <c r="H12" s="114"/>
      <c r="I12" s="94"/>
      <c r="J12" s="346" t="s">
        <v>20</v>
      </c>
      <c r="K12" s="346"/>
      <c r="L12" s="346"/>
      <c r="M12" s="105"/>
      <c r="N12" s="111"/>
      <c r="O12" s="105"/>
      <c r="P12" s="115"/>
      <c r="Q12" s="126">
        <v>6</v>
      </c>
      <c r="R12" s="306"/>
      <c r="S12" s="306"/>
      <c r="T12" s="306"/>
      <c r="U12" s="402"/>
      <c r="Y12" s="4"/>
      <c r="Z12" s="4"/>
      <c r="AA12" s="4"/>
      <c r="AB12" s="4"/>
      <c r="AC12" s="4"/>
    </row>
    <row r="13" spans="1:29" ht="12.75" customHeight="1" thickBot="1">
      <c r="A13" s="307">
        <v>13</v>
      </c>
      <c r="B13" s="384" t="e">
        <f>VLOOKUP(A13,'пр.взв.'!B7:C38,2,FALSE)</f>
        <v>#N/A</v>
      </c>
      <c r="C13" s="384" t="e">
        <f>VLOOKUP(A13,'пр.взв.'!B7:E38,3,FALSE)</f>
        <v>#N/A</v>
      </c>
      <c r="D13" s="384" t="e">
        <f>VLOOKUP(A13,'пр.взв.'!B7:E38,4,FALSE)</f>
        <v>#N/A</v>
      </c>
      <c r="E13" s="127"/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/>
      <c r="R13" s="384" t="e">
        <f>VLOOKUP(U13,'пр.взв.'!B13:E44,2,FALSE)</f>
        <v>#N/A</v>
      </c>
      <c r="S13" s="384" t="e">
        <f>VLOOKUP(U13,'пр.взв.'!B13:E44,3,FALSE)</f>
        <v>#N/A</v>
      </c>
      <c r="T13" s="384" t="e">
        <f>VLOOKUP(U13,'пр.взв.'!B13:E44,4,FALSE)</f>
        <v>#N/A</v>
      </c>
      <c r="U13" s="402">
        <v>14</v>
      </c>
      <c r="Y13" s="4"/>
      <c r="Z13" s="4"/>
      <c r="AA13" s="4"/>
      <c r="AB13" s="4"/>
      <c r="AC13" s="4"/>
    </row>
    <row r="14" spans="1:29" ht="12.75" customHeight="1" thickBot="1">
      <c r="A14" s="308"/>
      <c r="B14" s="385"/>
      <c r="C14" s="385"/>
      <c r="D14" s="385"/>
      <c r="E14" s="109"/>
      <c r="F14" s="400"/>
      <c r="G14" s="400"/>
      <c r="H14" s="114"/>
      <c r="I14" s="126">
        <v>7</v>
      </c>
      <c r="J14" s="94"/>
      <c r="K14" s="94"/>
      <c r="L14" s="94"/>
      <c r="M14" s="126">
        <v>4</v>
      </c>
      <c r="N14" s="116"/>
      <c r="O14" s="105"/>
      <c r="P14" s="105"/>
      <c r="Q14" s="70"/>
      <c r="R14" s="385"/>
      <c r="S14" s="385"/>
      <c r="T14" s="385"/>
      <c r="U14" s="405"/>
      <c r="Y14" s="4"/>
      <c r="Z14" s="4"/>
      <c r="AA14" s="4"/>
      <c r="AB14" s="4"/>
      <c r="AC14" s="4"/>
    </row>
    <row r="15" spans="1:29" ht="12.75" customHeight="1" thickBot="1">
      <c r="A15" s="313">
        <v>3</v>
      </c>
      <c r="B15" s="305" t="str">
        <f>VLOOKUP(A15,'пр.взв.'!B7:C38,2,FALSE)</f>
        <v>Серебренников Александр Николаевич</v>
      </c>
      <c r="C15" s="305" t="str">
        <f>VLOOKUP(A15,'пр.взв.'!B7:E38,3,FALSE)</f>
        <v>30.07.1975 кмс</v>
      </c>
      <c r="D15" s="305" t="str">
        <f>VLOOKUP(A15,'пр.взв.'!B7:E38,4,FALSE)</f>
        <v>Курганская</v>
      </c>
      <c r="E15" s="104"/>
      <c r="F15" s="106"/>
      <c r="G15" s="106"/>
      <c r="H15" s="114"/>
      <c r="I15" s="127" t="s">
        <v>116</v>
      </c>
      <c r="J15" s="94"/>
      <c r="K15" s="94"/>
      <c r="L15" s="94"/>
      <c r="M15" s="127" t="s">
        <v>116</v>
      </c>
      <c r="N15" s="111"/>
      <c r="O15" s="105"/>
      <c r="P15" s="105"/>
      <c r="Q15" s="70"/>
      <c r="R15" s="305" t="str">
        <f>VLOOKUP(U15,'пр.взв.'!B7:C38,2,FALSE)</f>
        <v>Красноженов Иван Евгеньевич</v>
      </c>
      <c r="S15" s="305" t="str">
        <f>VLOOKUP(U15,'пр.взв.'!B7:E38,3,FALSE)</f>
        <v>05.08.1993 кмс</v>
      </c>
      <c r="T15" s="305" t="str">
        <f>VLOOKUP(U15,'пр.взв.'!B7:E38,4,FALSE)</f>
        <v>Курганская</v>
      </c>
      <c r="U15" s="401">
        <v>4</v>
      </c>
      <c r="Y15" s="4"/>
      <c r="Z15" s="4"/>
      <c r="AA15" s="4"/>
      <c r="AB15" s="4"/>
      <c r="AC15" s="4"/>
    </row>
    <row r="16" spans="1:29" ht="12.75" customHeight="1">
      <c r="A16" s="307"/>
      <c r="B16" s="306"/>
      <c r="C16" s="306"/>
      <c r="D16" s="306"/>
      <c r="E16" s="126">
        <v>11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26">
        <v>4</v>
      </c>
      <c r="R16" s="306"/>
      <c r="S16" s="306"/>
      <c r="T16" s="306"/>
      <c r="U16" s="402"/>
      <c r="Y16" s="4"/>
      <c r="Z16" s="4"/>
      <c r="AA16" s="4"/>
      <c r="AB16" s="4"/>
      <c r="AC16" s="4"/>
    </row>
    <row r="17" spans="1:29" ht="12.75" customHeight="1" thickBot="1">
      <c r="A17" s="307">
        <v>11</v>
      </c>
      <c r="B17" s="309" t="str">
        <f>VLOOKUP(A17,'пр.взв.'!B17:C47,2,FALSE)</f>
        <v>Исангильдин Данил Уралович</v>
      </c>
      <c r="C17" s="309" t="str">
        <f>VLOOKUP(A17,'пр.взв.'!B7:E38,3,FALSE)</f>
        <v>11.02.1990 кмс</v>
      </c>
      <c r="D17" s="309" t="str">
        <f>VLOOKUP(A17,'пр.взв.'!B7:F38,4,FALSE)</f>
        <v>Челябинская</v>
      </c>
      <c r="E17" s="127" t="s">
        <v>116</v>
      </c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 t="s">
        <v>115</v>
      </c>
      <c r="R17" s="309" t="str">
        <f>VLOOKUP(U17,'пр.взв.'!B17:E47,2,FALSE)</f>
        <v>Поликарпов Георгий Владимирович</v>
      </c>
      <c r="S17" s="309" t="str">
        <f>VLOOKUP(U17,'пр.взв.'!B17:E47,3,FALSE)</f>
        <v>16.11.1996.КМС</v>
      </c>
      <c r="T17" s="309" t="str">
        <f>VLOOKUP(U17,'пр.взв.'!B17:E47,4,FALSE)</f>
        <v>ХМАО Югра</v>
      </c>
      <c r="U17" s="402">
        <v>12</v>
      </c>
      <c r="Y17" s="4"/>
      <c r="Z17" s="4"/>
      <c r="AA17" s="4"/>
      <c r="AB17" s="4"/>
      <c r="AC17" s="4"/>
    </row>
    <row r="18" spans="1:21" ht="12.75" customHeight="1" thickBot="1">
      <c r="A18" s="308"/>
      <c r="B18" s="310"/>
      <c r="C18" s="310"/>
      <c r="D18" s="310"/>
      <c r="E18" s="109"/>
      <c r="F18" s="110"/>
      <c r="G18" s="126">
        <v>7</v>
      </c>
      <c r="H18" s="118"/>
      <c r="I18" s="65" t="s">
        <v>29</v>
      </c>
      <c r="J18" s="94"/>
      <c r="K18" s="94"/>
      <c r="L18" s="94"/>
      <c r="M18" s="105"/>
      <c r="N18" s="115"/>
      <c r="O18" s="126">
        <v>4</v>
      </c>
      <c r="P18" s="111"/>
      <c r="Q18" s="70"/>
      <c r="R18" s="310"/>
      <c r="S18" s="310"/>
      <c r="T18" s="310"/>
      <c r="U18" s="403"/>
    </row>
    <row r="19" spans="1:21" ht="12.75" customHeight="1" thickBot="1">
      <c r="A19" s="313">
        <v>7</v>
      </c>
      <c r="B19" s="305" t="str">
        <f>VLOOKUP(A19,'пр.взв.'!B19:C49,2,FALSE)</f>
        <v>Юдин Максим Александрович</v>
      </c>
      <c r="C19" s="305" t="str">
        <f>VLOOKUP(A19,'пр.взв.'!B7:E38,3,FALSE)</f>
        <v>14.02.1991 мс</v>
      </c>
      <c r="D19" s="305" t="str">
        <f>VLOOKUP(A19,'пр.взв.'!B7:E38,4,FALSE)</f>
        <v>Свердловская</v>
      </c>
      <c r="E19" s="104"/>
      <c r="F19" s="119"/>
      <c r="G19" s="127" t="s">
        <v>117</v>
      </c>
      <c r="H19" s="64"/>
      <c r="I19" s="70"/>
      <c r="J19" s="70"/>
      <c r="K19" s="70"/>
      <c r="L19" s="70"/>
      <c r="M19" s="70"/>
      <c r="N19" s="105"/>
      <c r="O19" s="127" t="s">
        <v>116</v>
      </c>
      <c r="P19" s="111"/>
      <c r="Q19" s="70"/>
      <c r="R19" s="305" t="str">
        <f>VLOOKUP(U19,'пр.взв.'!B19:E49,2,FALSE)</f>
        <v>Ужегов Александр Сергеевич</v>
      </c>
      <c r="S19" s="305" t="str">
        <f>VLOOKUP(U19,'пр.взв.'!B19:E49,3,FALSE)</f>
        <v>18.04.1994 мс</v>
      </c>
      <c r="T19" s="305" t="str">
        <f>VLOOKUP(U19,'пр.взв.'!B19:E49,4,FALSE)</f>
        <v>Свердловская</v>
      </c>
      <c r="U19" s="404">
        <v>8</v>
      </c>
    </row>
    <row r="20" spans="1:21" ht="12.75" customHeight="1">
      <c r="A20" s="307"/>
      <c r="B20" s="306"/>
      <c r="C20" s="306"/>
      <c r="D20" s="306"/>
      <c r="E20" s="126">
        <v>7</v>
      </c>
      <c r="F20" s="120"/>
      <c r="G20" s="109"/>
      <c r="H20" s="64">
        <v>4</v>
      </c>
      <c r="I20" s="360" t="str">
        <f>VLOOKUP(H20,'пр.взв.'!B7:H38,2,FALSE)</f>
        <v>Красноженов Иван Евгеньевич</v>
      </c>
      <c r="J20" s="361"/>
      <c r="K20" s="361"/>
      <c r="L20" s="361"/>
      <c r="M20" s="362"/>
      <c r="N20" s="105"/>
      <c r="O20" s="105"/>
      <c r="P20" s="121"/>
      <c r="Q20" s="126">
        <v>8</v>
      </c>
      <c r="R20" s="306"/>
      <c r="S20" s="306"/>
      <c r="T20" s="306"/>
      <c r="U20" s="402"/>
    </row>
    <row r="21" spans="1:21" ht="12.75" customHeight="1" thickBot="1">
      <c r="A21" s="307">
        <v>15</v>
      </c>
      <c r="B21" s="384" t="e">
        <f>VLOOKUP(A21,'пр.взв.'!B21:C51,2,FALSE)</f>
        <v>#N/A</v>
      </c>
      <c r="C21" s="384" t="e">
        <f>VLOOKUP(A21,'пр.взв.'!B7:E38,3,FALSE)</f>
        <v>#N/A</v>
      </c>
      <c r="D21" s="384" t="e">
        <f>VLOOKUP(A21,'пр.взв.'!B7:E38,4,FALSE)</f>
        <v>#N/A</v>
      </c>
      <c r="E21" s="127"/>
      <c r="F21" s="109"/>
      <c r="G21" s="109"/>
      <c r="H21" s="82"/>
      <c r="I21" s="363"/>
      <c r="J21" s="364"/>
      <c r="K21" s="364"/>
      <c r="L21" s="364"/>
      <c r="M21" s="365"/>
      <c r="N21" s="105"/>
      <c r="O21" s="105"/>
      <c r="P21" s="105"/>
      <c r="Q21" s="127"/>
      <c r="R21" s="384" t="e">
        <f>VLOOKUP(U21,'пр.взв.'!B21:E51,2,FALSE)</f>
        <v>#N/A</v>
      </c>
      <c r="S21" s="384" t="e">
        <f>VLOOKUP(U21,'пр.взв.'!B21:E51,3,FALSE)</f>
        <v>#N/A</v>
      </c>
      <c r="T21" s="384" t="e">
        <f>VLOOKUP(U21,'пр.взв.'!B7:E38,4,FALSE)</f>
        <v>#N/A</v>
      </c>
      <c r="U21" s="402">
        <v>16</v>
      </c>
    </row>
    <row r="22" spans="1:21" ht="12.75" customHeight="1" thickBot="1">
      <c r="A22" s="308"/>
      <c r="B22" s="385"/>
      <c r="C22" s="385"/>
      <c r="D22" s="385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385"/>
      <c r="S22" s="385"/>
      <c r="T22" s="385"/>
      <c r="U22" s="403"/>
    </row>
    <row r="23" spans="1:20" ht="12.75" customHeight="1">
      <c r="A23" s="1"/>
      <c r="B23" s="1"/>
      <c r="C23" s="7"/>
      <c r="D23" s="4"/>
      <c r="E23" s="69"/>
      <c r="F23" s="69"/>
      <c r="G23" s="69"/>
      <c r="H23" s="347" t="s">
        <v>27</v>
      </c>
      <c r="I23" s="347"/>
      <c r="J23" s="347"/>
      <c r="K23" s="347"/>
      <c r="L23" s="347"/>
      <c r="M23" s="347"/>
      <c r="N23" s="347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1</v>
      </c>
      <c r="B25" s="372" t="str">
        <f>VLOOKUP(A25,'пр.взв.'!B7:E38,2,FALSE)</f>
        <v>Мардян Наири Аванесович</v>
      </c>
      <c r="I25" s="131">
        <v>10</v>
      </c>
      <c r="J25" s="354" t="str">
        <f>VLOOKUP(I25,'пр.взв.'!B5:D38,2,FALSE)</f>
        <v>Скребцов Николай Михайлович</v>
      </c>
      <c r="K25" s="355"/>
      <c r="L25" s="356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74"/>
      <c r="C26" s="138">
        <v>1</v>
      </c>
      <c r="D26" s="34"/>
      <c r="E26" s="36"/>
      <c r="F26" s="36"/>
      <c r="G26" s="36"/>
      <c r="H26" s="36"/>
      <c r="I26" s="132"/>
      <c r="J26" s="357"/>
      <c r="K26" s="358"/>
      <c r="L26" s="359"/>
      <c r="M26" s="105">
        <v>10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>
        <v>5</v>
      </c>
      <c r="B27" s="375" t="str">
        <f>VLOOKUP(A27,'пр.взв.'!B7:D38,2,FALSE)</f>
        <v>Куранбаев Отабек Кадирбердиевич</v>
      </c>
      <c r="C27" s="129" t="s">
        <v>116</v>
      </c>
      <c r="D27" s="34"/>
      <c r="E27" s="66"/>
      <c r="F27" s="66"/>
      <c r="G27" s="66"/>
      <c r="H27" s="66"/>
      <c r="I27" s="133"/>
      <c r="J27" s="348" t="e">
        <f>VLOOKUP(I27,'пр.взв.'!B7:D38,2,FALSE)</f>
        <v>#N/A</v>
      </c>
      <c r="K27" s="349"/>
      <c r="L27" s="350"/>
      <c r="M27" s="129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73"/>
      <c r="C28" s="123"/>
      <c r="D28" s="34"/>
      <c r="E28" s="65"/>
      <c r="F28" s="65"/>
      <c r="G28" s="66"/>
      <c r="H28" s="66"/>
      <c r="I28" s="133"/>
      <c r="J28" s="351"/>
      <c r="K28" s="352"/>
      <c r="L28" s="353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>
        <v>11</v>
      </c>
      <c r="E29" s="65"/>
      <c r="F29" s="65"/>
      <c r="G29" s="66"/>
      <c r="H29" s="66"/>
      <c r="I29" s="133"/>
      <c r="J29" s="82"/>
      <c r="K29" s="13"/>
      <c r="L29" s="8"/>
      <c r="M29" s="21"/>
      <c r="N29" s="80"/>
      <c r="O29" s="136">
        <v>10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9" t="s">
        <v>115</v>
      </c>
      <c r="E30" s="65"/>
      <c r="F30" t="s">
        <v>48</v>
      </c>
      <c r="G30" s="66"/>
      <c r="H30" s="66"/>
      <c r="I30" s="133"/>
      <c r="J30" s="82"/>
      <c r="K30" s="83"/>
      <c r="L30" s="8"/>
      <c r="M30" s="21"/>
      <c r="N30" s="65"/>
      <c r="O30" s="135" t="s">
        <v>115</v>
      </c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0">
        <v>11</v>
      </c>
      <c r="B31" s="372" t="str">
        <f>VLOOKUP(A31,'пр.взв.'!B7:D38,2,FALSE)</f>
        <v>Исангильдин Данил Уралович</v>
      </c>
      <c r="C31" s="124"/>
      <c r="D31" s="25"/>
      <c r="E31" s="64"/>
      <c r="F31" s="65"/>
      <c r="G31" s="65"/>
      <c r="H31" s="65"/>
      <c r="I31" s="134">
        <v>8</v>
      </c>
      <c r="J31" s="354" t="str">
        <f>VLOOKUP(I31,'пр.взв.'!B7:D38,2,FALSE)</f>
        <v>Ужегов Александр Сергеевич</v>
      </c>
      <c r="K31" s="355"/>
      <c r="L31" s="356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0"/>
      <c r="B32" s="374"/>
      <c r="C32" s="139">
        <v>11</v>
      </c>
      <c r="D32" s="25"/>
      <c r="E32" s="136">
        <v>11</v>
      </c>
      <c r="F32" s="378" t="str">
        <f>VLOOKUP(E32,'пр.взв.'!B7:D38,2,FALSE)</f>
        <v>Исангильдин Данил Уралович</v>
      </c>
      <c r="G32" s="379"/>
      <c r="H32" s="380"/>
      <c r="I32" s="86"/>
      <c r="J32" s="357"/>
      <c r="K32" s="358"/>
      <c r="L32" s="359"/>
      <c r="M32" s="139">
        <v>8</v>
      </c>
      <c r="N32" s="81"/>
      <c r="O32" s="81"/>
      <c r="P32" s="41"/>
      <c r="Q32" s="136">
        <v>9</v>
      </c>
      <c r="R32" s="344" t="str">
        <f>VLOOKUP(Q32,'пр.взв.'!B7:D38,2,FALSE)</f>
        <v>Нуриманов Галымжан Мерейович</v>
      </c>
      <c r="S32" s="81"/>
      <c r="T32" s="81"/>
      <c r="U32" s="81"/>
      <c r="V32" s="4"/>
    </row>
    <row r="33" spans="1:22" ht="13.5" customHeight="1" thickBot="1">
      <c r="A33" s="130"/>
      <c r="B33" s="376" t="e">
        <f>VLOOKUP(A33,'пр.взв.'!B7:E38,2,FALSE)</f>
        <v>#N/A</v>
      </c>
      <c r="C33" s="135"/>
      <c r="D33" s="25"/>
      <c r="E33" s="137"/>
      <c r="F33" s="381"/>
      <c r="G33" s="382"/>
      <c r="H33" s="383"/>
      <c r="I33" s="87"/>
      <c r="J33" s="348" t="e">
        <f>VLOOKUP(I33,'пр.взв.'!B7:D38,2,FALSE)</f>
        <v>#N/A</v>
      </c>
      <c r="K33" s="349"/>
      <c r="L33" s="350"/>
      <c r="M33" s="12"/>
      <c r="N33" s="81"/>
      <c r="O33" s="81"/>
      <c r="P33" s="41"/>
      <c r="Q33" s="135"/>
      <c r="R33" s="345"/>
      <c r="S33" s="81"/>
      <c r="T33" s="81"/>
      <c r="U33" s="81"/>
      <c r="V33" s="4"/>
    </row>
    <row r="34" spans="1:22" ht="13.5" customHeight="1" thickBot="1">
      <c r="A34" s="84"/>
      <c r="B34" s="377"/>
      <c r="C34" s="34"/>
      <c r="D34" s="25"/>
      <c r="E34" s="65"/>
      <c r="F34" s="65"/>
      <c r="G34" s="65"/>
      <c r="H34" s="65"/>
      <c r="I34" s="87"/>
      <c r="J34" s="351"/>
      <c r="K34" s="352"/>
      <c r="L34" s="353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4">
        <v>6</v>
      </c>
      <c r="D35" s="372" t="str">
        <f>VLOOKUP(C35,'пр.взв.'!B7:D38,2,FALSE)</f>
        <v>Егоров Алексей Геннадьевич</v>
      </c>
      <c r="E35" s="65"/>
      <c r="F35" s="65"/>
      <c r="G35" s="65"/>
      <c r="H35" s="65"/>
      <c r="I35" s="64"/>
      <c r="J35" s="66"/>
      <c r="K35" s="65"/>
      <c r="L35" s="65"/>
      <c r="M35" s="134">
        <v>9</v>
      </c>
      <c r="N35" s="354" t="str">
        <f>VLOOKUP(M35,'пр.взв.'!B7:D38,2,FALSE)</f>
        <v>Нуриманов Галымжан Мерейович</v>
      </c>
      <c r="O35" s="367"/>
      <c r="P35" s="368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73"/>
      <c r="E36" s="65"/>
      <c r="F36" s="65"/>
      <c r="G36" s="65"/>
      <c r="H36" s="65"/>
      <c r="I36" s="65"/>
      <c r="J36" s="66"/>
      <c r="K36" s="65"/>
      <c r="L36" s="65"/>
      <c r="M36" s="65"/>
      <c r="N36" s="369"/>
      <c r="O36" s="370"/>
      <c r="P36" s="371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">
      <c r="A38" s="366" t="str">
        <f>HYPERLINK('[1]реквизиты'!$A$6)</f>
        <v>Гл. судья, судья МК</v>
      </c>
      <c r="B38" s="366"/>
      <c r="C38" s="366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3.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">
      <c r="A40" s="146" t="str">
        <f>HYPERLINK('[1]реквизиты'!$A$8)</f>
        <v>Гл. секретарь, судья РК</v>
      </c>
      <c r="B40" s="141"/>
      <c r="C40" s="142"/>
      <c r="D40" s="143"/>
      <c r="E40" s="143"/>
      <c r="F40" s="143"/>
      <c r="G40" s="143"/>
      <c r="H40" s="143"/>
      <c r="I40" s="143"/>
      <c r="J40" s="145" t="str">
        <f>HYPERLINK('[1]реквизиты'!$G$9)</f>
        <v>Д.П. Сапунов</v>
      </c>
      <c r="K40" s="144"/>
      <c r="L40" s="144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2014-12-19T11:24:41Z</cp:lastPrinted>
  <dcterms:created xsi:type="dcterms:W3CDTF">1996-10-08T23:32:33Z</dcterms:created>
  <dcterms:modified xsi:type="dcterms:W3CDTF">2014-12-21T05:27:00Z</dcterms:modified>
  <cp:category/>
  <cp:version/>
  <cp:contentType/>
  <cp:contentStatus/>
</cp:coreProperties>
</file>