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<sst xmlns="http://schemas.openxmlformats.org/spreadsheetml/2006/main" count="309" uniqueCount="126">
  <si>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</si>
  <si>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</si>
  <si>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</si>
  <si>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</si>
  <si>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</si>
  <si>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</si>
  <si>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</si>
  <si>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</si>
  <si>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</si>
  <si>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</si>
  <si>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</si>
  <si>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</si>
  <si>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</si>
  <si>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</si>
  <si>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</si>
  <si>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</si>
  <si>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</si>
  <si>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</si>
  <si>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</si>
  <si>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</si>
  <si>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</si>
  <si>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</si>
  <si>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</si>
  <si>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</si>
  <si>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</si>
  <si>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</si>
  <si>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</si>
  <si>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</si>
  <si>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</si>
  <si>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</si>
  <si>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</si>
  <si>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</si>
  <si>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</si>
  <si>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</si>
  <si>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</si>
  <si>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</si>
  <si>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</si>
  <si>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</si>
  <si>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</si>
  <si>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</si>
  <si>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</si>
  <si>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</si>
  <si>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</si>
  <si>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</si>
  <si>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</si>
  <si>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</si>
  <si>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</si>
  <si>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</si>
  <si>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</si>
  <si>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</si>
  <si>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</si>
  <si>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</si>
  <si>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</si>
  <si>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</si>
  <si>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</si>
  <si>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</si>
  <si>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</si>
  <si>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</si>
  <si>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</si>
  <si>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</si>
  <si>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</si>
  <si>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</si>
  <si>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</si>
  <si>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</si>
  <si>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</si>
  <si>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</si>
  <si>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</si>
  <si>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</si>
  <si>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</si>
  <si>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</si>
  <si>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</si>
  <si>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</si>
  <si>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</si>
  <si>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</si>
  <si>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Шляхтина Марина Андреевна</t>
  </si>
  <si>
    <t>04.05.90,мс</t>
  </si>
  <si>
    <t>Моск</t>
  </si>
  <si>
    <t xml:space="preserve">Москва,ГБУ "МГФСО" </t>
  </si>
  <si>
    <t>Мартынов М.Г.       Балачинский С.Р.</t>
  </si>
  <si>
    <t>Кочнева Юлия Александровна</t>
  </si>
  <si>
    <t>26.09.95,мс</t>
  </si>
  <si>
    <t>ПФО</t>
  </si>
  <si>
    <t>ПФО,Нижегородская,  Кстово</t>
  </si>
  <si>
    <t>Бойчук И.Ю.        Кожемякин В.С.</t>
  </si>
  <si>
    <t>Быстремович Ирина Викторовна</t>
  </si>
  <si>
    <t>20.01.92,мс</t>
  </si>
  <si>
    <t>С-Пб</t>
  </si>
  <si>
    <t>Санкт-Петербург</t>
  </si>
  <si>
    <t xml:space="preserve">Еремина Е.П.         </t>
  </si>
  <si>
    <t>Рыбальченко Анна Дмитриевна</t>
  </si>
  <si>
    <t>25.02.94,кмс</t>
  </si>
  <si>
    <t>Савельев А.В.       Зверев С.А.</t>
  </si>
  <si>
    <t>Кабулова София Назимовна</t>
  </si>
  <si>
    <t>29.05.89,мсмк</t>
  </si>
  <si>
    <t>Платонов А.П.</t>
  </si>
  <si>
    <t>Задорожная Татьяна Владимировна</t>
  </si>
  <si>
    <t>07.10.95,мс</t>
  </si>
  <si>
    <t>СКФО</t>
  </si>
  <si>
    <t>СКФО,Ставропольский, Ставрополь,МО</t>
  </si>
  <si>
    <t>Соколенко А.Г. Захаркин А.В.</t>
  </si>
  <si>
    <t>Ри Айко Чангиевна</t>
  </si>
  <si>
    <t>16.02.94,мс</t>
  </si>
  <si>
    <t>СФО</t>
  </si>
  <si>
    <t>СФО,Новосибирская,    Новосибирск,МО</t>
  </si>
  <si>
    <t>Орлов А.А.</t>
  </si>
  <si>
    <t>Власова Татьяна Андреевна</t>
  </si>
  <si>
    <t>23.07.95,мс</t>
  </si>
  <si>
    <t>УФО</t>
  </si>
  <si>
    <t>УФО,Тюменская, ВС</t>
  </si>
  <si>
    <t>Пестич В.Н.          Кулов С.С.</t>
  </si>
  <si>
    <t>Бахит Нада Ашраф</t>
  </si>
  <si>
    <t>01.08.96,кмс</t>
  </si>
  <si>
    <t>ЦФО</t>
  </si>
  <si>
    <t>ЦФО,Рязанская,Рязань,   РССС</t>
  </si>
  <si>
    <t>Глушкова Н.Ю.      Блохин В.А.</t>
  </si>
  <si>
    <t>Пустовалова Мария Семёновна</t>
  </si>
  <si>
    <t>06.03.93,кмс</t>
  </si>
  <si>
    <t>ЦФО,Тамбовская,Тамбов</t>
  </si>
  <si>
    <t>Быков Е.Н.             Инякин А.А.</t>
  </si>
  <si>
    <t>в.к.  64 кг.</t>
  </si>
  <si>
    <t>10 участников</t>
  </si>
  <si>
    <t>4:0</t>
  </si>
  <si>
    <t>3:0</t>
  </si>
  <si>
    <t>2:0</t>
  </si>
  <si>
    <t>9</t>
  </si>
  <si>
    <t>9-10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</si>
</sst>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1" fillId="0" borderId="30" xfId="0" applyFont="1" applyBorder="1" applyAlignment="1" applyProtection="1">
      <alignment horizontal="center"/>
      <protection hidden="1" locked="0"/>
    </xf>
    <xf numFmtId="0" fontId="71" fillId="0" borderId="28" xfId="0" applyNumberFormat="1" applyFont="1" applyFill="1" applyBorder="1" applyAlignment="1" applyProtection="1">
      <alignment horizontal="center"/>
      <protection hidden="1" locked="0"/>
    </xf>
    <xf numFmtId="0" fontId="71" fillId="33" borderId="28" xfId="0" applyNumberFormat="1" applyFont="1" applyFill="1" applyBorder="1" applyAlignment="1" applyProtection="1">
      <alignment horizontal="center"/>
      <protection hidden="1" locked="0"/>
    </xf>
    <xf numFmtId="0" fontId="71" fillId="0" borderId="29" xfId="0" applyFont="1" applyBorder="1" applyAlignment="1" applyProtection="1">
      <alignment horizontal="center"/>
      <protection hidden="1" locked="0"/>
    </xf>
    <xf numFmtId="0" fontId="7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1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73" fillId="0" borderId="36" xfId="0" applyFont="1" applyFill="1" applyBorder="1" applyAlignment="1">
      <alignment horizontal="left" vertical="center" wrapText="1"/>
    </xf>
    <xf numFmtId="0" fontId="73" fillId="0" borderId="37" xfId="0" applyFont="1" applyFill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0" fontId="74" fillId="0" borderId="37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74" fillId="0" borderId="30" xfId="42" applyFont="1" applyBorder="1" applyAlignment="1" applyProtection="1">
      <alignment horizontal="left" vertical="center" wrapText="1"/>
      <protection locked="0"/>
    </xf>
    <xf numFmtId="0" fontId="74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4" fillId="0" borderId="50" xfId="42" applyFont="1" applyBorder="1" applyAlignment="1" applyProtection="1">
      <alignment horizontal="left" vertical="center" wrapText="1"/>
      <protection locked="0"/>
    </xf>
    <xf numFmtId="0" fontId="5" fillId="34" borderId="51" xfId="42" applyFont="1" applyFill="1" applyBorder="1" applyAlignment="1" applyProtection="1">
      <alignment horizontal="center" vertical="center"/>
      <protection locked="0"/>
    </xf>
    <xf numFmtId="0" fontId="5" fillId="34" borderId="52" xfId="42" applyFont="1" applyFill="1" applyBorder="1" applyAlignment="1" applyProtection="1">
      <alignment horizontal="center" vertical="center"/>
      <protection locked="0"/>
    </xf>
    <xf numFmtId="0" fontId="5" fillId="34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74" fillId="0" borderId="42" xfId="42" applyFont="1" applyBorder="1" applyAlignment="1" applyProtection="1">
      <alignment horizontal="left" vertical="center" wrapText="1"/>
      <protection locked="0"/>
    </xf>
    <xf numFmtId="0" fontId="74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74" fillId="0" borderId="26" xfId="42" applyFont="1" applyBorder="1" applyAlignment="1" applyProtection="1">
      <alignment horizontal="center" vertical="center" wrapText="1"/>
      <protection locked="0"/>
    </xf>
    <xf numFmtId="0" fontId="74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6" fillId="0" borderId="55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57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58" xfId="42" applyFont="1" applyBorder="1" applyAlignment="1" applyProtection="1">
      <alignment horizontal="center" vertical="center" wrapText="1"/>
      <protection locked="0"/>
    </xf>
    <xf numFmtId="0" fontId="31" fillId="0" borderId="59" xfId="0" applyNumberFormat="1" applyFont="1" applyBorder="1" applyAlignment="1" applyProtection="1">
      <alignment horizontal="center" vertical="center" wrapText="1"/>
      <protection locked="0"/>
    </xf>
    <xf numFmtId="0" fontId="31" fillId="0" borderId="60" xfId="0" applyNumberFormat="1" applyFont="1" applyBorder="1" applyAlignment="1" applyProtection="1">
      <alignment horizontal="center" vertical="center" wrapText="1"/>
      <protection locked="0"/>
    </xf>
    <xf numFmtId="0" fontId="31" fillId="0" borderId="61" xfId="0" applyNumberFormat="1" applyFont="1" applyBorder="1" applyAlignment="1" applyProtection="1">
      <alignment horizontal="center" vertical="center" wrapText="1"/>
      <protection locked="0"/>
    </xf>
    <xf numFmtId="0" fontId="31" fillId="0" borderId="62" xfId="0" applyNumberFormat="1" applyFont="1" applyBorder="1" applyAlignment="1" applyProtection="1">
      <alignment horizontal="center" vertical="center" wrapText="1"/>
      <protection locked="0"/>
    </xf>
    <xf numFmtId="0" fontId="31" fillId="0" borderId="63" xfId="0" applyNumberFormat="1" applyFont="1" applyBorder="1" applyAlignment="1" applyProtection="1">
      <alignment horizontal="center" vertical="center" wrapText="1"/>
      <protection locked="0"/>
    </xf>
    <xf numFmtId="0" fontId="31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 wrapText="1"/>
      <protection locked="0"/>
    </xf>
    <xf numFmtId="0" fontId="7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74" fillId="0" borderId="27" xfId="42" applyFont="1" applyBorder="1" applyAlignment="1" applyProtection="1">
      <alignment horizontal="center" vertical="center" wrapText="1"/>
      <protection locked="0"/>
    </xf>
    <xf numFmtId="0" fontId="74" fillId="0" borderId="11" xfId="42" applyFont="1" applyBorder="1" applyAlignment="1" applyProtection="1">
      <alignment horizontal="center" vertical="center" wrapText="1"/>
      <protection locked="0"/>
    </xf>
    <xf numFmtId="0" fontId="74" fillId="0" borderId="67" xfId="42" applyFont="1" applyBorder="1" applyAlignment="1" applyProtection="1">
      <alignment horizontal="center" vertical="center" wrapText="1"/>
      <protection locked="0"/>
    </xf>
    <xf numFmtId="0" fontId="74" fillId="0" borderId="56" xfId="42" applyFont="1" applyBorder="1" applyAlignment="1" applyProtection="1">
      <alignment horizontal="center" vertical="center" wrapText="1"/>
      <protection locked="0"/>
    </xf>
    <xf numFmtId="0" fontId="74" fillId="0" borderId="18" xfId="42" applyFont="1" applyBorder="1" applyAlignment="1" applyProtection="1">
      <alignment horizontal="center" vertical="center" wrapText="1"/>
      <protection locked="0"/>
    </xf>
    <xf numFmtId="0" fontId="74" fillId="0" borderId="21" xfId="42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87" xfId="0" applyNumberFormat="1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3" fillId="0" borderId="81" xfId="0" applyNumberFormat="1" applyFont="1" applyBorder="1" applyAlignment="1">
      <alignment horizontal="center" vertical="center" wrapText="1"/>
    </xf>
    <xf numFmtId="0" fontId="23" fillId="0" borderId="8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0" fillId="0" borderId="81" xfId="42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0" xfId="0" applyFont="1" applyFill="1" applyBorder="1" applyAlignment="1" applyProtection="1">
      <alignment horizontal="center" vertical="center"/>
      <protection hidden="1" locked="0"/>
    </xf>
    <xf numFmtId="0" fontId="2" fillId="38" borderId="91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12" fillId="34" borderId="51" xfId="42" applyFont="1" applyFill="1" applyBorder="1" applyAlignment="1" applyProtection="1">
      <alignment horizontal="center" vertical="center" wrapText="1"/>
      <protection/>
    </xf>
    <xf numFmtId="0" fontId="12" fillId="34" borderId="52" xfId="42" applyFont="1" applyFill="1" applyBorder="1" applyAlignment="1" applyProtection="1">
      <alignment horizontal="center" vertical="center" wrapText="1"/>
      <protection/>
    </xf>
    <xf numFmtId="0" fontId="12" fillId="34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74" fillId="0" borderId="85" xfId="0" applyNumberFormat="1" applyFont="1" applyBorder="1" applyAlignment="1">
      <alignment horizontal="center" vertical="center" wrapText="1"/>
    </xf>
    <xf numFmtId="0" fontId="74" fillId="0" borderId="36" xfId="0" applyNumberFormat="1" applyFont="1" applyBorder="1" applyAlignment="1">
      <alignment horizontal="center" vertical="center" wrapText="1"/>
    </xf>
    <xf numFmtId="0" fontId="74" fillId="0" borderId="37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32" fillId="0" borderId="8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39" borderId="54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56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6" borderId="51" xfId="42" applyFont="1" applyFill="1" applyBorder="1" applyAlignment="1" applyProtection="1">
      <alignment horizontal="center" vertical="center"/>
      <protection/>
    </xf>
    <xf numFmtId="0" fontId="17" fillId="36" borderId="52" xfId="42" applyFont="1" applyFill="1" applyBorder="1" applyAlignment="1" applyProtection="1">
      <alignment horizontal="center" vertical="center"/>
      <protection/>
    </xf>
    <xf numFmtId="0" fontId="17" fillId="36" borderId="53" xfId="42" applyFont="1" applyFill="1" applyBorder="1" applyAlignment="1" applyProtection="1">
      <alignment horizontal="center" vertical="center"/>
      <protection/>
    </xf>
    <xf numFmtId="0" fontId="18" fillId="37" borderId="54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0">
      <selection activeCell="B7" sqref="B7:H26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7" t="s">
        <v>26</v>
      </c>
      <c r="B1" s="217"/>
      <c r="C1" s="217"/>
      <c r="D1" s="217"/>
      <c r="E1" s="217"/>
      <c r="F1" s="217"/>
      <c r="G1" s="217"/>
      <c r="H1" s="217"/>
    </row>
    <row r="2" spans="1:16" ht="29.25" customHeight="1">
      <c r="A2" s="216" t="str">
        <f>HYPERLINK('[1]реквизиты'!$A$2)</f>
        <v>Кубок России по самбо  среди женщин 2016 г.</v>
      </c>
      <c r="B2" s="216"/>
      <c r="C2" s="216"/>
      <c r="D2" s="216"/>
      <c r="E2" s="216"/>
      <c r="F2" s="216"/>
      <c r="G2" s="216"/>
      <c r="H2" s="216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39" t="str">
        <f>HYPERLINK('[1]реквизиты'!$A$3)</f>
        <v>30 сентября - 4 октября 2016г.                г.Кстово (Россия)</v>
      </c>
      <c r="B3" s="239"/>
      <c r="C3" s="239"/>
      <c r="D3" s="239"/>
      <c r="E3" s="239"/>
      <c r="F3" s="239"/>
      <c r="G3" s="239"/>
    </row>
    <row r="4" spans="4:5" ht="12.75" customHeight="1">
      <c r="D4" s="237" t="s">
        <v>119</v>
      </c>
      <c r="E4" s="238"/>
    </row>
    <row r="5" spans="1:8" ht="12.75" customHeight="1">
      <c r="A5" s="226" t="s">
        <v>9</v>
      </c>
      <c r="B5" s="250" t="s">
        <v>4</v>
      </c>
      <c r="C5" s="226" t="s">
        <v>5</v>
      </c>
      <c r="D5" s="226" t="s">
        <v>6</v>
      </c>
      <c r="E5" s="222" t="s">
        <v>7</v>
      </c>
      <c r="F5" s="223"/>
      <c r="G5" s="226" t="s">
        <v>10</v>
      </c>
      <c r="H5" s="226" t="s">
        <v>8</v>
      </c>
    </row>
    <row r="6" spans="1:8" ht="12.75">
      <c r="A6" s="227"/>
      <c r="B6" s="251"/>
      <c r="C6" s="227"/>
      <c r="D6" s="227"/>
      <c r="E6" s="224"/>
      <c r="F6" s="225"/>
      <c r="G6" s="227"/>
      <c r="H6" s="227"/>
    </row>
    <row r="7" spans="1:8" ht="12.75" customHeight="1">
      <c r="A7" s="240">
        <v>1</v>
      </c>
      <c r="B7" s="241">
        <v>1</v>
      </c>
      <c r="C7" s="220" t="s">
        <v>89</v>
      </c>
      <c r="D7" s="228" t="s">
        <v>90</v>
      </c>
      <c r="E7" s="252" t="s">
        <v>86</v>
      </c>
      <c r="F7" s="228" t="s">
        <v>87</v>
      </c>
      <c r="G7" s="230"/>
      <c r="H7" s="228" t="s">
        <v>91</v>
      </c>
    </row>
    <row r="8" spans="1:8" ht="12.75" customHeight="1">
      <c r="A8" s="240"/>
      <c r="B8" s="241"/>
      <c r="C8" s="221"/>
      <c r="D8" s="229"/>
      <c r="E8" s="252"/>
      <c r="F8" s="229"/>
      <c r="G8" s="231"/>
      <c r="H8" s="229"/>
    </row>
    <row r="9" spans="1:8" ht="12.75" customHeight="1">
      <c r="A9" s="240">
        <v>2</v>
      </c>
      <c r="B9" s="241">
        <v>2</v>
      </c>
      <c r="C9" s="214" t="s">
        <v>74</v>
      </c>
      <c r="D9" s="226" t="s">
        <v>75</v>
      </c>
      <c r="E9" s="232" t="s">
        <v>76</v>
      </c>
      <c r="F9" s="233" t="s">
        <v>77</v>
      </c>
      <c r="G9" s="235"/>
      <c r="H9" s="214" t="s">
        <v>78</v>
      </c>
    </row>
    <row r="10" spans="1:8" ht="15" customHeight="1">
      <c r="A10" s="240"/>
      <c r="B10" s="241"/>
      <c r="C10" s="215"/>
      <c r="D10" s="227"/>
      <c r="E10" s="232"/>
      <c r="F10" s="234"/>
      <c r="G10" s="236"/>
      <c r="H10" s="215"/>
    </row>
    <row r="11" spans="1:8" ht="12.75" customHeight="1">
      <c r="A11" s="240">
        <v>3</v>
      </c>
      <c r="B11" s="241">
        <v>3</v>
      </c>
      <c r="C11" s="214" t="s">
        <v>92</v>
      </c>
      <c r="D11" s="226" t="s">
        <v>93</v>
      </c>
      <c r="E11" s="254" t="s">
        <v>86</v>
      </c>
      <c r="F11" s="233" t="s">
        <v>87</v>
      </c>
      <c r="G11" s="235"/>
      <c r="H11" s="214" t="s">
        <v>94</v>
      </c>
    </row>
    <row r="12" spans="1:8" ht="15" customHeight="1">
      <c r="A12" s="240"/>
      <c r="B12" s="241"/>
      <c r="C12" s="215"/>
      <c r="D12" s="227"/>
      <c r="E12" s="254"/>
      <c r="F12" s="234"/>
      <c r="G12" s="236"/>
      <c r="H12" s="215"/>
    </row>
    <row r="13" spans="1:8" ht="15" customHeight="1">
      <c r="A13" s="240">
        <v>4</v>
      </c>
      <c r="B13" s="241">
        <v>4</v>
      </c>
      <c r="C13" s="214" t="s">
        <v>84</v>
      </c>
      <c r="D13" s="226" t="s">
        <v>85</v>
      </c>
      <c r="E13" s="219" t="s">
        <v>86</v>
      </c>
      <c r="F13" s="233" t="s">
        <v>87</v>
      </c>
      <c r="G13" s="235"/>
      <c r="H13" s="214" t="s">
        <v>88</v>
      </c>
    </row>
    <row r="14" spans="1:8" ht="15.75" customHeight="1">
      <c r="A14" s="240"/>
      <c r="B14" s="241"/>
      <c r="C14" s="215"/>
      <c r="D14" s="227"/>
      <c r="E14" s="219"/>
      <c r="F14" s="234"/>
      <c r="G14" s="236"/>
      <c r="H14" s="215"/>
    </row>
    <row r="15" spans="1:8" ht="12.75" customHeight="1">
      <c r="A15" s="240">
        <v>5</v>
      </c>
      <c r="B15" s="241">
        <v>5</v>
      </c>
      <c r="C15" s="220" t="s">
        <v>100</v>
      </c>
      <c r="D15" s="220" t="s">
        <v>101</v>
      </c>
      <c r="E15" s="247" t="s">
        <v>102</v>
      </c>
      <c r="F15" s="220" t="s">
        <v>103</v>
      </c>
      <c r="G15" s="248"/>
      <c r="H15" s="220" t="s">
        <v>104</v>
      </c>
    </row>
    <row r="16" spans="1:8" ht="15" customHeight="1">
      <c r="A16" s="240"/>
      <c r="B16" s="241"/>
      <c r="C16" s="221"/>
      <c r="D16" s="221"/>
      <c r="E16" s="247"/>
      <c r="F16" s="221"/>
      <c r="G16" s="249"/>
      <c r="H16" s="221"/>
    </row>
    <row r="17" spans="1:8" ht="12.75" customHeight="1">
      <c r="A17" s="240">
        <v>6</v>
      </c>
      <c r="B17" s="241">
        <v>6</v>
      </c>
      <c r="C17" s="214" t="s">
        <v>79</v>
      </c>
      <c r="D17" s="226" t="s">
        <v>80</v>
      </c>
      <c r="E17" s="219" t="s">
        <v>81</v>
      </c>
      <c r="F17" s="233" t="s">
        <v>82</v>
      </c>
      <c r="G17" s="235"/>
      <c r="H17" s="214" t="s">
        <v>83</v>
      </c>
    </row>
    <row r="18" spans="1:8" ht="15" customHeight="1">
      <c r="A18" s="240"/>
      <c r="B18" s="241"/>
      <c r="C18" s="215"/>
      <c r="D18" s="227"/>
      <c r="E18" s="219"/>
      <c r="F18" s="234"/>
      <c r="G18" s="236"/>
      <c r="H18" s="215"/>
    </row>
    <row r="19" spans="1:8" ht="12.75" customHeight="1">
      <c r="A19" s="240">
        <v>7</v>
      </c>
      <c r="B19" s="241">
        <v>7</v>
      </c>
      <c r="C19" s="214" t="s">
        <v>115</v>
      </c>
      <c r="D19" s="226" t="s">
        <v>116</v>
      </c>
      <c r="E19" s="219" t="s">
        <v>112</v>
      </c>
      <c r="F19" s="233" t="s">
        <v>117</v>
      </c>
      <c r="G19" s="235"/>
      <c r="H19" s="214" t="s">
        <v>118</v>
      </c>
    </row>
    <row r="20" spans="1:8" ht="15" customHeight="1">
      <c r="A20" s="240"/>
      <c r="B20" s="241"/>
      <c r="C20" s="215"/>
      <c r="D20" s="227"/>
      <c r="E20" s="219"/>
      <c r="F20" s="234"/>
      <c r="G20" s="236"/>
      <c r="H20" s="215"/>
    </row>
    <row r="21" spans="1:8" ht="12.75" customHeight="1">
      <c r="A21" s="240">
        <v>8</v>
      </c>
      <c r="B21" s="241">
        <v>8</v>
      </c>
      <c r="C21" s="218" t="s">
        <v>110</v>
      </c>
      <c r="D21" s="240" t="s">
        <v>111</v>
      </c>
      <c r="E21" s="219" t="s">
        <v>112</v>
      </c>
      <c r="F21" s="218" t="s">
        <v>113</v>
      </c>
      <c r="G21" s="242"/>
      <c r="H21" s="218" t="s">
        <v>114</v>
      </c>
    </row>
    <row r="22" spans="1:8" ht="15" customHeight="1">
      <c r="A22" s="240"/>
      <c r="B22" s="241"/>
      <c r="C22" s="218"/>
      <c r="D22" s="240"/>
      <c r="E22" s="219"/>
      <c r="F22" s="218"/>
      <c r="G22" s="242"/>
      <c r="H22" s="218"/>
    </row>
    <row r="23" spans="1:8" ht="12.75" customHeight="1">
      <c r="A23" s="240">
        <v>9</v>
      </c>
      <c r="B23" s="241">
        <v>9</v>
      </c>
      <c r="C23" s="245" t="s">
        <v>105</v>
      </c>
      <c r="D23" s="219" t="s">
        <v>106</v>
      </c>
      <c r="E23" s="219" t="s">
        <v>107</v>
      </c>
      <c r="F23" s="219" t="s">
        <v>108</v>
      </c>
      <c r="G23" s="253"/>
      <c r="H23" s="219" t="s">
        <v>109</v>
      </c>
    </row>
    <row r="24" spans="1:8" ht="15" customHeight="1">
      <c r="A24" s="240"/>
      <c r="B24" s="241"/>
      <c r="C24" s="245"/>
      <c r="D24" s="219"/>
      <c r="E24" s="219"/>
      <c r="F24" s="219"/>
      <c r="G24" s="253"/>
      <c r="H24" s="219"/>
    </row>
    <row r="25" spans="1:8" ht="12.75" customHeight="1">
      <c r="A25" s="240">
        <v>10</v>
      </c>
      <c r="B25" s="241">
        <v>10</v>
      </c>
      <c r="C25" s="245" t="s">
        <v>95</v>
      </c>
      <c r="D25" s="219" t="s">
        <v>96</v>
      </c>
      <c r="E25" s="232" t="s">
        <v>97</v>
      </c>
      <c r="F25" s="246" t="s">
        <v>98</v>
      </c>
      <c r="G25" s="242"/>
      <c r="H25" s="218" t="s">
        <v>99</v>
      </c>
    </row>
    <row r="26" spans="1:8" ht="15" customHeight="1">
      <c r="A26" s="240"/>
      <c r="B26" s="241"/>
      <c r="C26" s="245"/>
      <c r="D26" s="219"/>
      <c r="E26" s="232"/>
      <c r="F26" s="246"/>
      <c r="G26" s="242"/>
      <c r="H26" s="218"/>
    </row>
    <row r="27" spans="1:8" ht="12.75" customHeight="1">
      <c r="A27" s="240">
        <v>11</v>
      </c>
      <c r="B27" s="241"/>
      <c r="C27" s="218"/>
      <c r="D27" s="240"/>
      <c r="E27" s="232"/>
      <c r="F27" s="218"/>
      <c r="G27" s="242"/>
      <c r="H27" s="218"/>
    </row>
    <row r="28" spans="1:8" ht="15" customHeight="1">
      <c r="A28" s="240"/>
      <c r="B28" s="241"/>
      <c r="C28" s="218"/>
      <c r="D28" s="240"/>
      <c r="E28" s="232"/>
      <c r="F28" s="218"/>
      <c r="G28" s="242"/>
      <c r="H28" s="218"/>
    </row>
    <row r="29" spans="1:8" ht="12.75" customHeight="1">
      <c r="A29" s="240">
        <v>12</v>
      </c>
      <c r="B29" s="241"/>
      <c r="C29" s="255"/>
      <c r="D29" s="256"/>
      <c r="E29" s="244"/>
      <c r="F29" s="218"/>
      <c r="G29" s="243"/>
      <c r="H29" s="218"/>
    </row>
    <row r="30" spans="1:8" ht="15" customHeight="1">
      <c r="A30" s="240"/>
      <c r="B30" s="241"/>
      <c r="C30" s="255"/>
      <c r="D30" s="256"/>
      <c r="E30" s="244"/>
      <c r="F30" s="218"/>
      <c r="G30" s="243"/>
      <c r="H30" s="218"/>
    </row>
    <row r="31" spans="1:8" ht="15.75" customHeight="1">
      <c r="A31" s="240">
        <v>13</v>
      </c>
      <c r="B31" s="241"/>
      <c r="C31" s="212"/>
      <c r="D31" s="212"/>
      <c r="E31" s="212"/>
      <c r="F31" s="212"/>
      <c r="G31" s="212"/>
      <c r="H31" s="212"/>
    </row>
    <row r="32" spans="1:8" ht="15" customHeight="1">
      <c r="A32" s="240"/>
      <c r="B32" s="241"/>
      <c r="C32" s="213"/>
      <c r="D32" s="213"/>
      <c r="E32" s="213"/>
      <c r="F32" s="213"/>
      <c r="G32" s="213"/>
      <c r="H32" s="213"/>
    </row>
    <row r="33" spans="1:8" ht="12.75" customHeight="1">
      <c r="A33" s="240">
        <v>14</v>
      </c>
      <c r="B33" s="241"/>
      <c r="C33" s="214"/>
      <c r="D33" s="214"/>
      <c r="E33" s="214"/>
      <c r="F33" s="214"/>
      <c r="G33" s="214"/>
      <c r="H33" s="214"/>
    </row>
    <row r="34" spans="1:8" ht="15" customHeight="1">
      <c r="A34" s="240"/>
      <c r="B34" s="241"/>
      <c r="C34" s="215"/>
      <c r="D34" s="215"/>
      <c r="E34" s="215"/>
      <c r="F34" s="215"/>
      <c r="G34" s="215"/>
      <c r="H34" s="215"/>
    </row>
    <row r="35" spans="1:8" ht="12.75">
      <c r="A35" s="240">
        <v>15</v>
      </c>
      <c r="B35" s="241"/>
      <c r="C35" s="212"/>
      <c r="D35" s="212"/>
      <c r="E35" s="212"/>
      <c r="F35" s="212"/>
      <c r="G35" s="212"/>
      <c r="H35" s="212"/>
    </row>
    <row r="36" spans="1:8" ht="15" customHeight="1">
      <c r="A36" s="240"/>
      <c r="B36" s="241"/>
      <c r="C36" s="213"/>
      <c r="D36" s="213"/>
      <c r="E36" s="213"/>
      <c r="F36" s="213"/>
      <c r="G36" s="213"/>
      <c r="H36" s="213"/>
    </row>
    <row r="37" spans="1:8" ht="12.75" customHeight="1">
      <c r="A37" s="240">
        <v>16</v>
      </c>
      <c r="B37" s="241"/>
      <c r="C37" s="214"/>
      <c r="D37" s="214"/>
      <c r="E37" s="214"/>
      <c r="F37" s="214"/>
      <c r="G37" s="214"/>
      <c r="H37" s="214"/>
    </row>
    <row r="38" spans="1:8" ht="15" customHeight="1">
      <c r="A38" s="240"/>
      <c r="B38" s="241"/>
      <c r="C38" s="215"/>
      <c r="D38" s="215"/>
      <c r="E38" s="215"/>
      <c r="F38" s="215"/>
      <c r="G38" s="215"/>
      <c r="H38" s="215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86" t="str">
        <f>HYPERLINK('[1]реквизиты'!$A$2)</f>
        <v>Кубок России по самбо  среди женщин 2016 г.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8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89" t="str">
        <f>HYPERLINK('[1]реквизиты'!$A$3)</f>
        <v>30 сентября - 4 октября 2016г.                г.Кстово (Россия)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0" t="str">
        <f>HYPERLINK('пр.взв.'!D4)</f>
        <v>в.к.  64 кг.</v>
      </c>
      <c r="K5" s="291"/>
      <c r="L5" s="292"/>
      <c r="M5" s="293" t="s">
        <v>120</v>
      </c>
      <c r="N5" s="294"/>
      <c r="O5" s="295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84" t="s">
        <v>0</v>
      </c>
      <c r="B6" s="284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62">
        <v>1</v>
      </c>
      <c r="B7" s="264" t="str">
        <f>VLOOKUP(A7,'пр.взв.'!B7:C38,2,FALSE)</f>
        <v>Рыбальченко Анна Дмитриевна</v>
      </c>
      <c r="C7" s="264" t="str">
        <f>VLOOKUP(A7,'пр.взв.'!B7:F38,3,FALSE)</f>
        <v>25.02.94,кмс</v>
      </c>
      <c r="D7" s="264" t="str">
        <f>VLOOKUP(A7,'пр.взв.'!B$1:G$36,4,FALSE)</f>
        <v>С-Пб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64" t="str">
        <f>VLOOKUP(U7,'пр.взв.'!B7:E38,2,FALSE)</f>
        <v>Шляхтина Марина Андреевна</v>
      </c>
      <c r="S7" s="273" t="str">
        <f>VLOOKUP(U7,'пр.взв.'!B7:E38,3,FALSE)</f>
        <v>04.05.90,мс</v>
      </c>
      <c r="T7" s="273" t="str">
        <f>VLOOKUP(U7,'пр.взв.'!B$7:E$38,4,FALSE)</f>
        <v>Моск</v>
      </c>
      <c r="U7" s="257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63"/>
      <c r="B8" s="265"/>
      <c r="C8" s="265"/>
      <c r="D8" s="265"/>
      <c r="E8" s="132">
        <v>9</v>
      </c>
      <c r="F8" s="133"/>
      <c r="G8" s="133"/>
      <c r="H8" s="134">
        <v>3</v>
      </c>
      <c r="I8" s="277" t="str">
        <f>VLOOKUP(H8,'пр.взв.'!B7:E38,2,FALSE)</f>
        <v>Кабулова София Назимовна</v>
      </c>
      <c r="J8" s="278"/>
      <c r="K8" s="278"/>
      <c r="L8" s="278"/>
      <c r="M8" s="279"/>
      <c r="N8" s="130"/>
      <c r="O8" s="130"/>
      <c r="P8" s="130"/>
      <c r="Q8" s="132">
        <v>2</v>
      </c>
      <c r="R8" s="265"/>
      <c r="S8" s="274"/>
      <c r="T8" s="274"/>
      <c r="U8" s="258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63">
        <v>9</v>
      </c>
      <c r="B9" s="274" t="str">
        <f>VLOOKUP(A9,'пр.взв.'!B9:C40,2,FALSE)</f>
        <v>Власова Татьяна Андреевна</v>
      </c>
      <c r="C9" s="274" t="str">
        <f>VLOOKUP(A9,'пр.взв.'!B7:F38,3,FALSE)</f>
        <v>23.07.95,мс</v>
      </c>
      <c r="D9" s="274" t="str">
        <f>VLOOKUP(A9,'пр.взв.'!B$1:G$36,4,FALSE)</f>
        <v>УФО</v>
      </c>
      <c r="E9" s="135" t="s">
        <v>121</v>
      </c>
      <c r="F9" s="136"/>
      <c r="G9" s="133"/>
      <c r="H9" s="128"/>
      <c r="I9" s="280"/>
      <c r="J9" s="281"/>
      <c r="K9" s="281"/>
      <c r="L9" s="281"/>
      <c r="M9" s="282"/>
      <c r="N9" s="130"/>
      <c r="O9" s="130"/>
      <c r="P9" s="137"/>
      <c r="Q9" s="135" t="s">
        <v>122</v>
      </c>
      <c r="R9" s="274" t="str">
        <f>VLOOKUP(U9,'пр.взв.'!B9:E40,2,FALSE)</f>
        <v>Задорожная Татьяна Владимировна</v>
      </c>
      <c r="S9" s="274" t="str">
        <f>VLOOKUP(U9,'пр.взв.'!B9:E40,3,FALSE)</f>
        <v>07.10.95,мс</v>
      </c>
      <c r="T9" s="283" t="str">
        <f>VLOOKUP(U9,'пр.взв.'!B$7:E$38,4,FALSE)</f>
        <v>СКФО</v>
      </c>
      <c r="U9" s="258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72"/>
      <c r="B10" s="276"/>
      <c r="C10" s="276"/>
      <c r="D10" s="276"/>
      <c r="E10" s="138"/>
      <c r="F10" s="139"/>
      <c r="G10" s="132">
        <v>5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276"/>
      <c r="S10" s="276"/>
      <c r="T10" s="274"/>
      <c r="U10" s="259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62">
        <v>5</v>
      </c>
      <c r="B11" s="264" t="str">
        <f>VLOOKUP(A11,'пр.взв.'!B11:C42,2,FALSE)</f>
        <v>Ри Айко Чангиевна</v>
      </c>
      <c r="C11" s="264" t="str">
        <f>VLOOKUP(A11,'пр.взв.'!B7:E38,3,FALSE)</f>
        <v>16.02.94,мс</v>
      </c>
      <c r="D11" s="264" t="str">
        <f>VLOOKUP(A11,'пр.взв.'!B$1:G$36,4,FALSE)</f>
        <v>СФО</v>
      </c>
      <c r="E11" s="127"/>
      <c r="F11" s="139"/>
      <c r="G11" s="135" t="s">
        <v>121</v>
      </c>
      <c r="H11" s="142"/>
      <c r="I11" s="128"/>
      <c r="J11" s="131"/>
      <c r="K11" s="131"/>
      <c r="L11" s="131"/>
      <c r="M11" s="130"/>
      <c r="N11" s="137"/>
      <c r="O11" s="135" t="s">
        <v>122</v>
      </c>
      <c r="P11" s="141"/>
      <c r="Q11" s="131"/>
      <c r="R11" s="264" t="str">
        <f>VLOOKUP(U11,'пр.взв.'!B11:E42,2,FALSE)</f>
        <v>Кочнева Юлия Александровна</v>
      </c>
      <c r="S11" s="264" t="str">
        <f>VLOOKUP(U11,'пр.взв.'!B11:E42,3,FALSE)</f>
        <v>26.09.95,мс</v>
      </c>
      <c r="T11" s="273" t="str">
        <f>VLOOKUP(U11,'пр.взв.'!B$7:E$38,4,FALSE)</f>
        <v>ПФО</v>
      </c>
      <c r="U11" s="266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63"/>
      <c r="B12" s="265"/>
      <c r="C12" s="265"/>
      <c r="D12" s="265"/>
      <c r="E12" s="132">
        <v>5</v>
      </c>
      <c r="F12" s="143"/>
      <c r="G12" s="133"/>
      <c r="H12" s="144"/>
      <c r="I12" s="128"/>
      <c r="J12" s="325" t="s">
        <v>20</v>
      </c>
      <c r="K12" s="325"/>
      <c r="L12" s="325"/>
      <c r="M12" s="130"/>
      <c r="N12" s="141"/>
      <c r="O12" s="130"/>
      <c r="P12" s="145"/>
      <c r="Q12" s="132">
        <v>6</v>
      </c>
      <c r="R12" s="265"/>
      <c r="S12" s="265"/>
      <c r="T12" s="274"/>
      <c r="U12" s="258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63">
        <v>13</v>
      </c>
      <c r="B13" s="268" t="e">
        <f>VLOOKUP(A13,'пр.взв.'!B7:C38,2,FALSE)</f>
        <v>#N/A</v>
      </c>
      <c r="C13" s="268" t="e">
        <f>VLOOKUP(A13,'пр.взв.'!B7:E38,3,FALSE)</f>
        <v>#N/A</v>
      </c>
      <c r="D13" s="268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68" t="e">
        <f>VLOOKUP(U13,'пр.взв.'!B13:E44,2,FALSE)</f>
        <v>#N/A</v>
      </c>
      <c r="S13" s="268" t="e">
        <f>VLOOKUP(U13,'пр.взв.'!B13:E44,3,FALSE)</f>
        <v>#N/A</v>
      </c>
      <c r="T13" s="285" t="e">
        <f>VLOOKUP(U13,'пр.взв.'!B$7:E$38,4,FALSE)</f>
        <v>#N/A</v>
      </c>
      <c r="U13" s="258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72"/>
      <c r="B14" s="269"/>
      <c r="C14" s="269"/>
      <c r="D14" s="269"/>
      <c r="E14" s="138"/>
      <c r="F14" s="275"/>
      <c r="G14" s="275"/>
      <c r="H14" s="144"/>
      <c r="I14" s="132">
        <v>3</v>
      </c>
      <c r="J14" s="128"/>
      <c r="K14" s="128"/>
      <c r="L14" s="128"/>
      <c r="M14" s="132">
        <v>2</v>
      </c>
      <c r="N14" s="146"/>
      <c r="O14" s="130"/>
      <c r="P14" s="130"/>
      <c r="Q14" s="131"/>
      <c r="R14" s="269"/>
      <c r="S14" s="269"/>
      <c r="T14" s="268"/>
      <c r="U14" s="267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62">
        <v>3</v>
      </c>
      <c r="B15" s="264" t="str">
        <f>VLOOKUP(A15,'пр.взв.'!B7:C38,2,FALSE)</f>
        <v>Кабулова София Назимовна</v>
      </c>
      <c r="C15" s="264" t="str">
        <f>VLOOKUP(A15,'пр.взв.'!B7:E38,3,FALSE)</f>
        <v>29.05.89,мсмк</v>
      </c>
      <c r="D15" s="264" t="str">
        <f>VLOOKUP(A15,'пр.взв.'!B$1:G$36,4,FALSE)</f>
        <v>С-Пб</v>
      </c>
      <c r="E15" s="127"/>
      <c r="F15" s="133"/>
      <c r="G15" s="133"/>
      <c r="H15" s="144"/>
      <c r="I15" s="135" t="s">
        <v>122</v>
      </c>
      <c r="J15" s="128"/>
      <c r="K15" s="128"/>
      <c r="L15" s="128"/>
      <c r="M15" s="135" t="s">
        <v>121</v>
      </c>
      <c r="N15" s="141"/>
      <c r="O15" s="130"/>
      <c r="P15" s="130"/>
      <c r="Q15" s="131"/>
      <c r="R15" s="264" t="str">
        <f>VLOOKUP(U15,'пр.взв.'!B7:C38,2,FALSE)</f>
        <v>Быстремович Ирина Викторовна</v>
      </c>
      <c r="S15" s="264" t="str">
        <f>VLOOKUP(U15,'пр.взв.'!B7:E38,3,FALSE)</f>
        <v>20.01.92,мс</v>
      </c>
      <c r="T15" s="273" t="str">
        <f>VLOOKUP(U15,'пр.взв.'!B$7:E$38,4,FALSE)</f>
        <v>С-Пб</v>
      </c>
      <c r="U15" s="257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63"/>
      <c r="B16" s="265"/>
      <c r="C16" s="265"/>
      <c r="D16" s="265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5"/>
      <c r="S16" s="265"/>
      <c r="T16" s="274"/>
      <c r="U16" s="258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63">
        <v>11</v>
      </c>
      <c r="B17" s="268" t="e">
        <f>VLOOKUP(A17,'пр.взв.'!B17:C47,2,FALSE)</f>
        <v>#N/A</v>
      </c>
      <c r="C17" s="268" t="e">
        <f>VLOOKUP(A17,'пр.взв.'!B7:E38,3,FALSE)</f>
        <v>#N/A</v>
      </c>
      <c r="D17" s="268" t="e">
        <f>VLOOKUP(A17,'пр.взв.'!B$1:G$36,4,FALSE)</f>
        <v>#N/A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68" t="e">
        <f>VLOOKUP(U17,'пр.взв.'!B17:E47,2,FALSE)</f>
        <v>#N/A</v>
      </c>
      <c r="S17" s="268" t="e">
        <f>VLOOKUP(U17,'пр.взв.'!B7:E47,3,FALSE)</f>
        <v>#N/A</v>
      </c>
      <c r="T17" s="285" t="e">
        <f>VLOOKUP(U17,'пр.взв.'!B$7:E$38,4,FALSE)</f>
        <v>#N/A</v>
      </c>
      <c r="U17" s="258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72"/>
      <c r="B18" s="269"/>
      <c r="C18" s="269"/>
      <c r="D18" s="269"/>
      <c r="E18" s="138"/>
      <c r="F18" s="139"/>
      <c r="G18" s="132">
        <v>3</v>
      </c>
      <c r="H18" s="148"/>
      <c r="I18" s="129" t="s">
        <v>29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69"/>
      <c r="S18" s="269"/>
      <c r="T18" s="268"/>
      <c r="U18" s="259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62">
        <v>7</v>
      </c>
      <c r="B19" s="264" t="str">
        <f>VLOOKUP(A19,'пр.взв.'!B19:C49,2,FALSE)</f>
        <v>Пустовалова Мария Семёновна</v>
      </c>
      <c r="C19" s="264" t="str">
        <f>VLOOKUP(A19,'пр.взв.'!B7:E38,3,FALSE)</f>
        <v>06.03.93,кмс</v>
      </c>
      <c r="D19" s="264" t="str">
        <f>VLOOKUP(A19,'пр.взв.'!B$1:G$36,4,FALSE)</f>
        <v>ЦФО</v>
      </c>
      <c r="E19" s="127"/>
      <c r="F19" s="149"/>
      <c r="G19" s="135" t="s">
        <v>122</v>
      </c>
      <c r="H19" s="134"/>
      <c r="I19" s="131"/>
      <c r="J19" s="131"/>
      <c r="K19" s="131"/>
      <c r="L19" s="131"/>
      <c r="M19" s="131"/>
      <c r="N19" s="130"/>
      <c r="O19" s="135" t="s">
        <v>121</v>
      </c>
      <c r="P19" s="141"/>
      <c r="Q19" s="131"/>
      <c r="R19" s="264" t="str">
        <f>VLOOKUP(U19,'пр.взв.'!B19:E49,2,FALSE)</f>
        <v>Бахит Нада Ашраф</v>
      </c>
      <c r="S19" s="264" t="str">
        <f>VLOOKUP(U19,'пр.взв.'!B19:E49,3,FALSE)</f>
        <v>01.08.96,кмс</v>
      </c>
      <c r="T19" s="273" t="str">
        <f>VLOOKUP(U19,'пр.взв.'!B$7:E$38,4,FALSE)</f>
        <v>ЦФО</v>
      </c>
      <c r="U19" s="270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63"/>
      <c r="B20" s="265"/>
      <c r="C20" s="265"/>
      <c r="D20" s="265"/>
      <c r="E20" s="132">
        <v>7</v>
      </c>
      <c r="F20" s="150"/>
      <c r="G20" s="138"/>
      <c r="H20" s="134">
        <v>2</v>
      </c>
      <c r="I20" s="339" t="str">
        <f>VLOOKUP(H20,'пр.взв.'!B7:H38,2,FALSE)</f>
        <v>Шляхтина Марина Андреевна</v>
      </c>
      <c r="J20" s="340"/>
      <c r="K20" s="340"/>
      <c r="L20" s="340"/>
      <c r="M20" s="341"/>
      <c r="N20" s="130"/>
      <c r="O20" s="130"/>
      <c r="P20" s="151"/>
      <c r="Q20" s="132">
        <v>8</v>
      </c>
      <c r="R20" s="265"/>
      <c r="S20" s="265"/>
      <c r="T20" s="274"/>
      <c r="U20" s="266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63">
        <v>15</v>
      </c>
      <c r="B21" s="268" t="e">
        <f>VLOOKUP(A21,'пр.взв.'!B21:C51,2,FALSE)</f>
        <v>#N/A</v>
      </c>
      <c r="C21" s="268" t="e">
        <f>VLOOKUP(A21,'пр.взв.'!B7:E38,3,FALSE)</f>
        <v>#N/A</v>
      </c>
      <c r="D21" s="268" t="e">
        <f>VLOOKUP(A21,'пр.взв.'!B$1:G$36,4,FALSE)</f>
        <v>#N/A</v>
      </c>
      <c r="E21" s="135"/>
      <c r="F21" s="138"/>
      <c r="G21" s="138"/>
      <c r="H21" s="152"/>
      <c r="I21" s="342"/>
      <c r="J21" s="343"/>
      <c r="K21" s="343"/>
      <c r="L21" s="343"/>
      <c r="M21" s="344"/>
      <c r="N21" s="130"/>
      <c r="O21" s="130"/>
      <c r="P21" s="130"/>
      <c r="Q21" s="135"/>
      <c r="R21" s="268" t="e">
        <f>VLOOKUP(U21,'пр.взв.'!B21:E51,2,FALSE)</f>
        <v>#N/A</v>
      </c>
      <c r="S21" s="268" t="e">
        <f>VLOOKUP(U21,'пр.взв.'!B1:E51,3,FALSE)</f>
        <v>#N/A</v>
      </c>
      <c r="T21" s="296" t="e">
        <f>VLOOKUP(U21,'пр.взв.'!B$7:E$38,4,FALSE)</f>
        <v>#N/A</v>
      </c>
      <c r="U21" s="267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72"/>
      <c r="B22" s="269"/>
      <c r="C22" s="269"/>
      <c r="D22" s="269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69"/>
      <c r="S22" s="269"/>
      <c r="T22" s="297"/>
      <c r="U22" s="271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26" t="s">
        <v>27</v>
      </c>
      <c r="I23" s="326"/>
      <c r="J23" s="326"/>
      <c r="K23" s="326"/>
      <c r="L23" s="326"/>
      <c r="M23" s="326"/>
      <c r="N23" s="326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80" t="s">
        <v>73</v>
      </c>
      <c r="AB24" s="114"/>
    </row>
    <row r="25" spans="1:28" ht="12.75" customHeight="1">
      <c r="A25" s="160">
        <v>0</v>
      </c>
      <c r="B25" s="307" t="e">
        <f>VLOOKUP(A25,'пр.взв.'!B7:E38,2,FALSE)</f>
        <v>#N/A</v>
      </c>
      <c r="C25" s="182"/>
      <c r="D25" s="182"/>
      <c r="E25" s="182"/>
      <c r="F25" s="182"/>
      <c r="G25" s="182"/>
      <c r="H25" s="182"/>
      <c r="I25" s="183">
        <f>Y30</f>
        <v>10</v>
      </c>
      <c r="J25" s="299" t="str">
        <f>VLOOKUP(I25,'пр.взв.'!B5:D38,2,FALSE)</f>
        <v>Задорожная Татьяна Владимировна</v>
      </c>
      <c r="K25" s="310"/>
      <c r="L25" s="311"/>
      <c r="M25" s="184"/>
      <c r="N25" s="184"/>
      <c r="O25" s="184"/>
      <c r="P25" s="184"/>
      <c r="Q25" s="184"/>
      <c r="R25" s="184"/>
      <c r="S25" s="123"/>
      <c r="T25" s="123"/>
      <c r="U25" s="123"/>
      <c r="V25" s="123"/>
      <c r="W25" s="112"/>
      <c r="X25" s="114"/>
      <c r="Y25" s="120">
        <f>IF(G10=""," ",IF(G10=E8,E12,E8))</f>
        <v>9</v>
      </c>
      <c r="Z25" s="119">
        <f>IF(A25=""," ",IF(A25=C26,A27,A25))</f>
        <v>0</v>
      </c>
      <c r="AA25" s="119">
        <f>IF(D29=""," ",IF(D29=E32,C35,D29))</f>
        <v>7</v>
      </c>
      <c r="AB25" s="114"/>
    </row>
    <row r="26" spans="1:28" ht="12.75" customHeight="1">
      <c r="A26" s="159"/>
      <c r="B26" s="308"/>
      <c r="C26" s="185">
        <v>9</v>
      </c>
      <c r="D26" s="186"/>
      <c r="E26" s="187"/>
      <c r="F26" s="187"/>
      <c r="G26" s="187"/>
      <c r="H26" s="187"/>
      <c r="I26" s="188"/>
      <c r="J26" s="312"/>
      <c r="K26" s="313"/>
      <c r="L26" s="314"/>
      <c r="M26" s="130">
        <v>6</v>
      </c>
      <c r="N26" s="186"/>
      <c r="O26" s="186"/>
      <c r="P26" s="186"/>
      <c r="Q26" s="186"/>
      <c r="R26" s="189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10</v>
      </c>
      <c r="AA26" s="119">
        <f>IF(N29=""," ",IF(N29=Q32,M35,N29))</f>
        <v>6</v>
      </c>
      <c r="AB26" s="114"/>
    </row>
    <row r="27" spans="1:28" ht="12.75" customHeight="1">
      <c r="A27" s="162">
        <f>Y25</f>
        <v>9</v>
      </c>
      <c r="B27" s="309" t="str">
        <f>VLOOKUP(A27,'пр.взв.'!B7:D38,2,FALSE)</f>
        <v>Власова Татьяна Андреевна</v>
      </c>
      <c r="C27" s="190"/>
      <c r="D27" s="186"/>
      <c r="E27" s="191"/>
      <c r="F27" s="191"/>
      <c r="G27" s="191"/>
      <c r="H27" s="191"/>
      <c r="I27" s="192">
        <f>Y26</f>
        <v>6</v>
      </c>
      <c r="J27" s="327" t="str">
        <f>VLOOKUP(I27,'пр.взв.'!B7:D38,2,FALSE)</f>
        <v>Кочнева Юлия Александровна</v>
      </c>
      <c r="K27" s="328"/>
      <c r="L27" s="329"/>
      <c r="M27" s="190" t="s">
        <v>121</v>
      </c>
      <c r="N27" s="193"/>
      <c r="O27" s="193"/>
      <c r="P27" s="193"/>
      <c r="Q27" s="193"/>
      <c r="R27" s="186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0</v>
      </c>
      <c r="AA27" s="119">
        <f>IF(C32=""," ",IF(C32=D29,C26,C32))</f>
        <v>9</v>
      </c>
      <c r="AB27" s="114"/>
    </row>
    <row r="28" spans="1:28" ht="12.75" customHeight="1" thickBot="1">
      <c r="A28" s="162"/>
      <c r="B28" s="306"/>
      <c r="C28" s="194"/>
      <c r="D28" s="186"/>
      <c r="E28" s="193"/>
      <c r="F28" s="193"/>
      <c r="G28" s="191"/>
      <c r="H28" s="191"/>
      <c r="I28" s="192"/>
      <c r="J28" s="330"/>
      <c r="K28" s="331"/>
      <c r="L28" s="332"/>
      <c r="M28" s="194"/>
      <c r="N28" s="193"/>
      <c r="O28" s="193"/>
      <c r="P28" s="193"/>
      <c r="Q28" s="193"/>
      <c r="R28" s="186"/>
      <c r="S28" s="163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0</v>
      </c>
      <c r="AA28" s="119">
        <f>IF(M32=""," ",IF(M32=N29,M26,M32))</f>
        <v>8</v>
      </c>
      <c r="AB28" s="114"/>
    </row>
    <row r="29" spans="1:28" ht="12.75" customHeight="1">
      <c r="A29" s="162"/>
      <c r="B29" s="195"/>
      <c r="C29" s="194"/>
      <c r="D29" s="130">
        <v>7</v>
      </c>
      <c r="E29" s="193"/>
      <c r="F29" s="193"/>
      <c r="G29" s="191"/>
      <c r="H29" s="191"/>
      <c r="I29" s="192"/>
      <c r="J29" s="196"/>
      <c r="K29" s="195"/>
      <c r="L29" s="197"/>
      <c r="M29" s="194"/>
      <c r="N29" s="321">
        <v>6</v>
      </c>
      <c r="O29" s="322"/>
      <c r="P29" s="322"/>
      <c r="Q29" s="193"/>
      <c r="R29" s="186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13</v>
      </c>
      <c r="Z29" s="119">
        <f>IF(AND(OR(A7=G10,A9=G10),A11=E12),A13,IF(AND(OR(A7=G10,A9=G10),A13=E12),A11,IF(A7=E8,A9,A7)))</f>
        <v>1</v>
      </c>
      <c r="AA29" s="119"/>
      <c r="AB29" s="114"/>
    </row>
    <row r="30" spans="1:28" ht="12.75" customHeight="1" thickBot="1">
      <c r="A30" s="162"/>
      <c r="B30" s="199"/>
      <c r="C30" s="194"/>
      <c r="D30" s="190" t="s">
        <v>122</v>
      </c>
      <c r="E30" s="193"/>
      <c r="F30" s="182" t="s">
        <v>47</v>
      </c>
      <c r="G30" s="191"/>
      <c r="H30" s="191"/>
      <c r="I30" s="192"/>
      <c r="J30" s="196"/>
      <c r="K30" s="199"/>
      <c r="L30" s="197"/>
      <c r="M30" s="194"/>
      <c r="N30" s="193"/>
      <c r="O30" s="195" t="s">
        <v>121</v>
      </c>
      <c r="P30" s="200"/>
      <c r="Q30" s="193"/>
      <c r="R30" s="18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4">
        <v>0</v>
      </c>
      <c r="B31" s="307" t="e">
        <f>VLOOKUP(A31,'пр.взв.'!B7:D38,2,FALSE)</f>
        <v>#N/A</v>
      </c>
      <c r="C31" s="201"/>
      <c r="D31" s="202"/>
      <c r="E31" s="203"/>
      <c r="F31" s="193"/>
      <c r="G31" s="193"/>
      <c r="H31" s="193"/>
      <c r="I31" s="204">
        <v>8</v>
      </c>
      <c r="J31" s="299" t="str">
        <f>VLOOKUP(I31,'пр.взв.'!B7:D38,2,FALSE)</f>
        <v>Бахит Нада Ашраф</v>
      </c>
      <c r="K31" s="310"/>
      <c r="L31" s="311"/>
      <c r="M31" s="201"/>
      <c r="N31" s="193"/>
      <c r="O31" s="193"/>
      <c r="P31" s="205"/>
      <c r="Q31" s="193"/>
      <c r="R31" s="186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4"/>
      <c r="B32" s="308"/>
      <c r="C32" s="206">
        <v>7</v>
      </c>
      <c r="D32" s="202"/>
      <c r="E32" s="198">
        <v>4</v>
      </c>
      <c r="F32" s="315" t="str">
        <f>VLOOKUP(E32,'пр.взв.'!B7:D38,2,FALSE)</f>
        <v>Быстремович Ирина Викторовна</v>
      </c>
      <c r="G32" s="316"/>
      <c r="H32" s="317"/>
      <c r="I32" s="207"/>
      <c r="J32" s="312"/>
      <c r="K32" s="313"/>
      <c r="L32" s="314"/>
      <c r="M32" s="206">
        <v>8</v>
      </c>
      <c r="N32" s="208"/>
      <c r="O32" s="208"/>
      <c r="P32" s="205"/>
      <c r="Q32" s="198">
        <v>5</v>
      </c>
      <c r="R32" s="323" t="str">
        <f>VLOOKUP(Q32,'пр.взв.'!B7:D38,2,FALSE)</f>
        <v>Ри Айко Чангиевна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64">
        <f>Y27</f>
        <v>7</v>
      </c>
      <c r="B33" s="309" t="str">
        <f>VLOOKUP(A33,'пр.взв.'!B7:E38,2,FALSE)</f>
        <v>Пустовалова Мария Семёновна</v>
      </c>
      <c r="C33" s="195"/>
      <c r="D33" s="202"/>
      <c r="E33" s="209" t="s">
        <v>123</v>
      </c>
      <c r="F33" s="318"/>
      <c r="G33" s="319"/>
      <c r="H33" s="320"/>
      <c r="I33" s="207"/>
      <c r="J33" s="333" t="e">
        <f>VLOOKUP(I33,'пр.взв.'!B7:D38,2,FALSE)</f>
        <v>#N/A</v>
      </c>
      <c r="K33" s="334"/>
      <c r="L33" s="335"/>
      <c r="M33" s="210"/>
      <c r="N33" s="208"/>
      <c r="O33" s="208"/>
      <c r="P33" s="205"/>
      <c r="Q33" s="195" t="s">
        <v>123</v>
      </c>
      <c r="R33" s="324"/>
      <c r="S33" s="165"/>
      <c r="T33" s="165"/>
      <c r="U33" s="165"/>
      <c r="V33" s="123"/>
      <c r="W33" s="112"/>
      <c r="X33" s="114"/>
      <c r="Y33" s="118">
        <f>IF(G10=I14,G18,G10)</f>
        <v>5</v>
      </c>
      <c r="Z33" s="114"/>
      <c r="AA33" s="114"/>
      <c r="AB33" s="114"/>
    </row>
    <row r="34" spans="1:28" ht="13.5" customHeight="1" thickBot="1">
      <c r="A34" s="166"/>
      <c r="B34" s="306"/>
      <c r="C34" s="186"/>
      <c r="D34" s="202"/>
      <c r="E34" s="193"/>
      <c r="F34" s="193"/>
      <c r="G34" s="193"/>
      <c r="H34" s="193"/>
      <c r="I34" s="207"/>
      <c r="J34" s="336"/>
      <c r="K34" s="337"/>
      <c r="L34" s="338"/>
      <c r="M34" s="193"/>
      <c r="N34" s="193"/>
      <c r="O34" s="193"/>
      <c r="P34" s="205"/>
      <c r="Q34" s="193"/>
      <c r="R34" s="186"/>
      <c r="S34" s="161"/>
      <c r="T34" s="161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186"/>
      <c r="C35" s="204">
        <f>Y34</f>
        <v>4</v>
      </c>
      <c r="D35" s="305" t="str">
        <f>VLOOKUP(C35,'пр.взв.'!B7:D38,2,FALSE)</f>
        <v>Быстремович Ирина Викторовна</v>
      </c>
      <c r="E35" s="193"/>
      <c r="F35" s="193"/>
      <c r="G35" s="193"/>
      <c r="H35" s="193"/>
      <c r="I35" s="203"/>
      <c r="J35" s="191"/>
      <c r="K35" s="193"/>
      <c r="L35" s="193"/>
      <c r="M35" s="204">
        <f>Y33</f>
        <v>5</v>
      </c>
      <c r="N35" s="299" t="str">
        <f>VLOOKUP(M35,'пр.взв.'!B7:D38,2,FALSE)</f>
        <v>Ри Айко Чангиевна</v>
      </c>
      <c r="O35" s="300"/>
      <c r="P35" s="301"/>
      <c r="Q35" s="193"/>
      <c r="R35" s="186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6"/>
      <c r="C36" s="211"/>
      <c r="D36" s="306"/>
      <c r="E36" s="193"/>
      <c r="F36" s="193"/>
      <c r="G36" s="193"/>
      <c r="H36" s="193"/>
      <c r="I36" s="193"/>
      <c r="J36" s="191"/>
      <c r="K36" s="193"/>
      <c r="L36" s="193"/>
      <c r="M36" s="193"/>
      <c r="N36" s="302"/>
      <c r="O36" s="303"/>
      <c r="P36" s="304"/>
      <c r="Q36" s="193"/>
      <c r="R36" s="186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98" t="str">
        <f>HYPERLINK('[1]реквизиты'!$A$6)</f>
        <v>Гл. судья, судья МК</v>
      </c>
      <c r="B38" s="298"/>
      <c r="C38" s="298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1">
      <selection activeCell="L43" sqref="K43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99" t="s">
        <v>40</v>
      </c>
      <c r="C1" s="399"/>
      <c r="D1" s="399"/>
      <c r="E1" s="399"/>
      <c r="F1" s="399"/>
      <c r="G1" s="399"/>
      <c r="H1" s="399"/>
      <c r="I1" s="399"/>
      <c r="J1" s="399"/>
      <c r="L1" s="399" t="s">
        <v>40</v>
      </c>
      <c r="M1" s="399"/>
      <c r="N1" s="399"/>
      <c r="O1" s="399"/>
      <c r="P1" s="399"/>
      <c r="Q1" s="399"/>
      <c r="R1" s="399"/>
      <c r="S1" s="399"/>
      <c r="T1" s="399"/>
    </row>
    <row r="2" spans="2:20" ht="15.75" customHeight="1">
      <c r="B2" s="400" t="str">
        <f>'пр.взв.'!D4</f>
        <v>в.к.  64 кг.</v>
      </c>
      <c r="C2" s="401"/>
      <c r="D2" s="401"/>
      <c r="E2" s="401"/>
      <c r="F2" s="401"/>
      <c r="G2" s="401"/>
      <c r="H2" s="401"/>
      <c r="I2" s="401"/>
      <c r="J2" s="401"/>
      <c r="L2" s="400" t="str">
        <f>B2</f>
        <v>в.к.  64 кг.</v>
      </c>
      <c r="M2" s="401"/>
      <c r="N2" s="401"/>
      <c r="O2" s="401"/>
      <c r="P2" s="401"/>
      <c r="Q2" s="401"/>
      <c r="R2" s="401"/>
      <c r="S2" s="401"/>
      <c r="T2" s="401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58" t="s">
        <v>42</v>
      </c>
      <c r="B5" s="402" t="s">
        <v>4</v>
      </c>
      <c r="C5" s="362" t="s">
        <v>5</v>
      </c>
      <c r="D5" s="366" t="s">
        <v>13</v>
      </c>
      <c r="E5" s="351" t="s">
        <v>14</v>
      </c>
      <c r="F5" s="352"/>
      <c r="G5" s="362" t="s">
        <v>15</v>
      </c>
      <c r="H5" s="395" t="s">
        <v>43</v>
      </c>
      <c r="I5" s="386" t="s">
        <v>16</v>
      </c>
      <c r="J5" s="388" t="s">
        <v>17</v>
      </c>
      <c r="K5" s="358" t="s">
        <v>42</v>
      </c>
      <c r="L5" s="402" t="s">
        <v>4</v>
      </c>
      <c r="M5" s="362" t="s">
        <v>5</v>
      </c>
      <c r="N5" s="366" t="s">
        <v>13</v>
      </c>
      <c r="O5" s="351" t="s">
        <v>14</v>
      </c>
      <c r="P5" s="352"/>
      <c r="Q5" s="362" t="s">
        <v>15</v>
      </c>
      <c r="R5" s="395" t="s">
        <v>43</v>
      </c>
      <c r="S5" s="386" t="s">
        <v>16</v>
      </c>
      <c r="T5" s="388" t="s">
        <v>17</v>
      </c>
    </row>
    <row r="6" spans="1:20" ht="13.5" customHeight="1" thickBot="1">
      <c r="A6" s="359"/>
      <c r="B6" s="403" t="s">
        <v>36</v>
      </c>
      <c r="C6" s="363"/>
      <c r="D6" s="394"/>
      <c r="E6" s="353"/>
      <c r="F6" s="354"/>
      <c r="G6" s="363"/>
      <c r="H6" s="396"/>
      <c r="I6" s="387"/>
      <c r="J6" s="389" t="s">
        <v>37</v>
      </c>
      <c r="K6" s="359"/>
      <c r="L6" s="403" t="s">
        <v>36</v>
      </c>
      <c r="M6" s="363"/>
      <c r="N6" s="394"/>
      <c r="O6" s="353"/>
      <c r="P6" s="354"/>
      <c r="Q6" s="363"/>
      <c r="R6" s="396"/>
      <c r="S6" s="387"/>
      <c r="T6" s="389" t="s">
        <v>37</v>
      </c>
    </row>
    <row r="7" spans="1:20" ht="12.75" customHeight="1">
      <c r="A7" s="404">
        <v>1</v>
      </c>
      <c r="B7" s="407">
        <v>1</v>
      </c>
      <c r="C7" s="391" t="str">
        <f>VLOOKUP(B7,'пр.взв.'!B7:E70,2,FALSE)</f>
        <v>Рыбальченко Анна Дмитриевна</v>
      </c>
      <c r="D7" s="345" t="str">
        <f>VLOOKUP(B7,'пр.взв.'!B7:F106,3,FALSE)</f>
        <v>25.02.94,кмс</v>
      </c>
      <c r="E7" s="345" t="str">
        <f>VLOOKUP(C7,'пр.взв.'!C7:G106,3,FALSE)</f>
        <v>С-Пб</v>
      </c>
      <c r="F7" s="345" t="str">
        <f>VLOOKUP(B7,'пр.взв.'!B7:G106,5,FALSE)</f>
        <v>Санкт-Петербург</v>
      </c>
      <c r="G7" s="378"/>
      <c r="H7" s="379"/>
      <c r="I7" s="236"/>
      <c r="J7" s="227"/>
      <c r="K7" s="404">
        <v>5</v>
      </c>
      <c r="L7" s="407">
        <v>2</v>
      </c>
      <c r="M7" s="382" t="str">
        <f>VLOOKUP(L7,'пр.взв.'!B7:E70,2,FALSE)</f>
        <v>Шляхтина Марина Андреевна</v>
      </c>
      <c r="N7" s="345" t="str">
        <f>VLOOKUP(L7,'пр.взв.'!B7:F106,3,FALSE)</f>
        <v>04.05.90,мс</v>
      </c>
      <c r="O7" s="345" t="str">
        <f>VLOOKUP(M7,'пр.взв.'!C7:G106,3,FALSE)</f>
        <v>Моск</v>
      </c>
      <c r="P7" s="345" t="str">
        <f>VLOOKUP(L7,'пр.взв.'!B7:G106,5,FALSE)</f>
        <v>Москва,ГБУ "МГФСО" </v>
      </c>
      <c r="Q7" s="378"/>
      <c r="R7" s="379"/>
      <c r="S7" s="236"/>
      <c r="T7" s="227"/>
    </row>
    <row r="8" spans="1:20" ht="12.75" customHeight="1">
      <c r="A8" s="405"/>
      <c r="B8" s="408"/>
      <c r="C8" s="392"/>
      <c r="D8" s="346"/>
      <c r="E8" s="346"/>
      <c r="F8" s="346"/>
      <c r="G8" s="346"/>
      <c r="H8" s="346"/>
      <c r="I8" s="242"/>
      <c r="J8" s="240"/>
      <c r="K8" s="405"/>
      <c r="L8" s="408"/>
      <c r="M8" s="383"/>
      <c r="N8" s="346"/>
      <c r="O8" s="346"/>
      <c r="P8" s="346"/>
      <c r="Q8" s="346"/>
      <c r="R8" s="346"/>
      <c r="S8" s="242"/>
      <c r="T8" s="240"/>
    </row>
    <row r="9" spans="1:20" ht="12.75" customHeight="1">
      <c r="A9" s="405"/>
      <c r="B9" s="408">
        <v>9</v>
      </c>
      <c r="C9" s="376" t="str">
        <f>VLOOKUP(B9,'пр.взв.'!B7:E70,2,FALSE)</f>
        <v>Власова Татьяна Андреевна</v>
      </c>
      <c r="D9" s="355" t="str">
        <f>VLOOKUP(B9,'пр.взв.'!B7:F108,3,FALSE)</f>
        <v>23.07.95,мс</v>
      </c>
      <c r="E9" s="355" t="str">
        <f>VLOOKUP(C9,'пр.взв.'!C7:G108,3,FALSE)</f>
        <v>УФО</v>
      </c>
      <c r="F9" s="355" t="str">
        <f>VLOOKUP(B9,'пр.взв.'!B9:G108,5,FALSE)</f>
        <v>УФО,Тюменская, ВС</v>
      </c>
      <c r="G9" s="372"/>
      <c r="H9" s="372"/>
      <c r="I9" s="226"/>
      <c r="J9" s="226"/>
      <c r="K9" s="405"/>
      <c r="L9" s="408">
        <v>10</v>
      </c>
      <c r="M9" s="384" t="str">
        <f>VLOOKUP(L9,'пр.взв.'!B7:E70,2,FALSE)</f>
        <v>Задорожная Татьяна Владимировна</v>
      </c>
      <c r="N9" s="355" t="str">
        <f>VLOOKUP(L9,'пр.взв.'!B7:F108,3,FALSE)</f>
        <v>07.10.95,мс</v>
      </c>
      <c r="O9" s="355" t="str">
        <f>VLOOKUP(M9,'пр.взв.'!C7:G108,3,FALSE)</f>
        <v>СКФО</v>
      </c>
      <c r="P9" s="355" t="str">
        <f>VLOOKUP(L9,'пр.взв.'!B9:G108,5,FALSE)</f>
        <v>СКФО,Ставропольский, Ставрополь,МО</v>
      </c>
      <c r="Q9" s="372"/>
      <c r="R9" s="372"/>
      <c r="S9" s="226"/>
      <c r="T9" s="226"/>
    </row>
    <row r="10" spans="1:20" ht="13.5" customHeight="1" thickBot="1">
      <c r="A10" s="406"/>
      <c r="B10" s="409"/>
      <c r="C10" s="377"/>
      <c r="D10" s="356"/>
      <c r="E10" s="356"/>
      <c r="F10" s="356"/>
      <c r="G10" s="373"/>
      <c r="H10" s="373"/>
      <c r="I10" s="371"/>
      <c r="J10" s="371"/>
      <c r="K10" s="406"/>
      <c r="L10" s="409"/>
      <c r="M10" s="385"/>
      <c r="N10" s="356"/>
      <c r="O10" s="356"/>
      <c r="P10" s="356"/>
      <c r="Q10" s="373"/>
      <c r="R10" s="373"/>
      <c r="S10" s="371"/>
      <c r="T10" s="371"/>
    </row>
    <row r="11" spans="1:20" ht="12.75" customHeight="1">
      <c r="A11" s="404">
        <v>2</v>
      </c>
      <c r="B11" s="410">
        <v>5</v>
      </c>
      <c r="C11" s="411" t="str">
        <f>VLOOKUP(B11,'пр.взв.'!B7:E70,2,FALSE)</f>
        <v>Ри Айко Чангиевна</v>
      </c>
      <c r="D11" s="370" t="str">
        <f>VLOOKUP(B11,'пр.взв.'!B7:F110,3,FALSE)</f>
        <v>16.02.94,мс</v>
      </c>
      <c r="E11" s="370" t="str">
        <f>VLOOKUP(C11,'пр.взв.'!C7:G110,3,FALSE)</f>
        <v>СФО</v>
      </c>
      <c r="F11" s="345" t="str">
        <f>VLOOKUP(B11,'пр.взв.'!B11:G110,5,FALSE)</f>
        <v>СФО,Новосибирская,    Новосибирск,МО</v>
      </c>
      <c r="G11" s="393"/>
      <c r="H11" s="364"/>
      <c r="I11" s="365"/>
      <c r="J11" s="370"/>
      <c r="K11" s="404">
        <v>6</v>
      </c>
      <c r="L11" s="407">
        <v>6</v>
      </c>
      <c r="M11" s="412" t="str">
        <f>VLOOKUP(L11,'пр.взв.'!B7:E70,2,FALSE)</f>
        <v>Кочнева Юлия Александровна</v>
      </c>
      <c r="N11" s="370" t="str">
        <f>VLOOKUP(L11,'пр.взв.'!B7:F110,3,FALSE)</f>
        <v>26.09.95,мс</v>
      </c>
      <c r="O11" s="370" t="str">
        <f>VLOOKUP(M11,'пр.взв.'!C7:G110,3,FALSE)</f>
        <v>ПФО</v>
      </c>
      <c r="P11" s="345" t="str">
        <f>VLOOKUP(L11,'пр.взв.'!B11:G110,5,FALSE)</f>
        <v>ПФО,Нижегородская,  Кстово</v>
      </c>
      <c r="Q11" s="393"/>
      <c r="R11" s="364"/>
      <c r="S11" s="365"/>
      <c r="T11" s="370"/>
    </row>
    <row r="12" spans="1:20" ht="12.75" customHeight="1">
      <c r="A12" s="405"/>
      <c r="B12" s="408"/>
      <c r="C12" s="392"/>
      <c r="D12" s="346"/>
      <c r="E12" s="346"/>
      <c r="F12" s="346"/>
      <c r="G12" s="346"/>
      <c r="H12" s="346"/>
      <c r="I12" s="242"/>
      <c r="J12" s="240"/>
      <c r="K12" s="405"/>
      <c r="L12" s="408"/>
      <c r="M12" s="383"/>
      <c r="N12" s="346"/>
      <c r="O12" s="346"/>
      <c r="P12" s="346"/>
      <c r="Q12" s="346"/>
      <c r="R12" s="346"/>
      <c r="S12" s="242"/>
      <c r="T12" s="240"/>
    </row>
    <row r="13" spans="1:20" ht="12.75" customHeight="1">
      <c r="A13" s="405"/>
      <c r="B13" s="408">
        <v>13</v>
      </c>
      <c r="C13" s="376" t="e">
        <f>VLOOKUP(B13,'пр.взв.'!B7:E70,2,FALSE)</f>
        <v>#N/A</v>
      </c>
      <c r="D13" s="355" t="e">
        <f>VLOOKUP(B13,'пр.взв.'!B7:F112,3,FALSE)</f>
        <v>#N/A</v>
      </c>
      <c r="E13" s="355" t="e">
        <f>VLOOKUP(C13,'пр.взв.'!C7:G112,3,FALSE)</f>
        <v>#N/A</v>
      </c>
      <c r="F13" s="355" t="e">
        <f>VLOOKUP(B13,'пр.взв.'!B13:G112,5,FALSE)</f>
        <v>#N/A</v>
      </c>
      <c r="G13" s="372"/>
      <c r="H13" s="372"/>
      <c r="I13" s="226"/>
      <c r="J13" s="226"/>
      <c r="K13" s="405"/>
      <c r="L13" s="408">
        <v>14</v>
      </c>
      <c r="M13" s="384" t="e">
        <f>VLOOKUP(L13,'пр.взв.'!B7:E70,2,FALSE)</f>
        <v>#N/A</v>
      </c>
      <c r="N13" s="355" t="e">
        <f>VLOOKUP(L13,'пр.взв.'!B7:F112,3,FALSE)</f>
        <v>#N/A</v>
      </c>
      <c r="O13" s="355" t="e">
        <f>VLOOKUP(M13,'пр.взв.'!C7:G112,3,FALSE)</f>
        <v>#N/A</v>
      </c>
      <c r="P13" s="355" t="e">
        <f>VLOOKUP(L13,'пр.взв.'!B13:G112,5,FALSE)</f>
        <v>#N/A</v>
      </c>
      <c r="Q13" s="372"/>
      <c r="R13" s="372"/>
      <c r="S13" s="226"/>
      <c r="T13" s="226"/>
    </row>
    <row r="14" spans="1:20" ht="13.5" customHeight="1" thickBot="1">
      <c r="A14" s="406"/>
      <c r="B14" s="409"/>
      <c r="C14" s="377"/>
      <c r="D14" s="356"/>
      <c r="E14" s="356"/>
      <c r="F14" s="356"/>
      <c r="G14" s="373"/>
      <c r="H14" s="373"/>
      <c r="I14" s="371"/>
      <c r="J14" s="371"/>
      <c r="K14" s="406"/>
      <c r="L14" s="413"/>
      <c r="M14" s="385"/>
      <c r="N14" s="356"/>
      <c r="O14" s="356"/>
      <c r="P14" s="356"/>
      <c r="Q14" s="373"/>
      <c r="R14" s="373"/>
      <c r="S14" s="371"/>
      <c r="T14" s="371"/>
    </row>
    <row r="15" spans="1:20" ht="12.75" customHeight="1">
      <c r="A15" s="404">
        <v>3</v>
      </c>
      <c r="B15" s="410">
        <v>3</v>
      </c>
      <c r="C15" s="391" t="str">
        <f>VLOOKUP(B15,'пр.взв.'!B7:E70,2,FALSE)</f>
        <v>Кабулова София Назимовна</v>
      </c>
      <c r="D15" s="345" t="str">
        <f>VLOOKUP(B15,'пр.взв.'!B7:F114,3,FALSE)</f>
        <v>29.05.89,мсмк</v>
      </c>
      <c r="E15" s="345" t="str">
        <f>VLOOKUP(C15,'пр.взв.'!C7:G114,3,FALSE)</f>
        <v>С-Пб</v>
      </c>
      <c r="F15" s="345" t="str">
        <f>VLOOKUP(B15,'пр.взв.'!B1:G114,5,FALSE)</f>
        <v>Санкт-Петербург</v>
      </c>
      <c r="G15" s="378"/>
      <c r="H15" s="379"/>
      <c r="I15" s="236"/>
      <c r="J15" s="227"/>
      <c r="K15" s="404">
        <v>7</v>
      </c>
      <c r="L15" s="410">
        <v>4</v>
      </c>
      <c r="M15" s="382" t="str">
        <f>VLOOKUP(L15,'пр.взв.'!B7:E70,2,FALSE)</f>
        <v>Быстремович Ирина Викторовна</v>
      </c>
      <c r="N15" s="345" t="str">
        <f>VLOOKUP(L15,'пр.взв.'!B7:F114,3,FALSE)</f>
        <v>20.01.92,мс</v>
      </c>
      <c r="O15" s="345" t="str">
        <f>VLOOKUP(M15,'пр.взв.'!C7:G114,3,FALSE)</f>
        <v>С-Пб</v>
      </c>
      <c r="P15" s="345" t="str">
        <f>VLOOKUP(L15,'пр.взв.'!B1:G114,5,FALSE)</f>
        <v>Санкт-Петербург</v>
      </c>
      <c r="Q15" s="378"/>
      <c r="R15" s="379"/>
      <c r="S15" s="236"/>
      <c r="T15" s="227"/>
    </row>
    <row r="16" spans="1:20" ht="12.75" customHeight="1">
      <c r="A16" s="405"/>
      <c r="B16" s="408"/>
      <c r="C16" s="392"/>
      <c r="D16" s="346"/>
      <c r="E16" s="346"/>
      <c r="F16" s="346"/>
      <c r="G16" s="346"/>
      <c r="H16" s="346"/>
      <c r="I16" s="242"/>
      <c r="J16" s="240"/>
      <c r="K16" s="405"/>
      <c r="L16" s="408"/>
      <c r="M16" s="383"/>
      <c r="N16" s="346"/>
      <c r="O16" s="346"/>
      <c r="P16" s="346"/>
      <c r="Q16" s="346"/>
      <c r="R16" s="346"/>
      <c r="S16" s="242"/>
      <c r="T16" s="240"/>
    </row>
    <row r="17" spans="1:20" ht="12.75" customHeight="1">
      <c r="A17" s="405"/>
      <c r="B17" s="408">
        <v>11</v>
      </c>
      <c r="C17" s="376" t="e">
        <f>VLOOKUP(B17,'пр.взв.'!B7:E70,2,FALSE)</f>
        <v>#N/A</v>
      </c>
      <c r="D17" s="355" t="e">
        <f>VLOOKUP(B17,'пр.взв.'!B7:F116,3,FALSE)</f>
        <v>#N/A</v>
      </c>
      <c r="E17" s="355" t="e">
        <f>VLOOKUP(C17,'пр.взв.'!C7:G116,3,FALSE)</f>
        <v>#N/A</v>
      </c>
      <c r="F17" s="355" t="e">
        <f>VLOOKUP(B17,'пр.взв.'!B17:G116,5,FALSE)</f>
        <v>#N/A</v>
      </c>
      <c r="G17" s="372"/>
      <c r="H17" s="372"/>
      <c r="I17" s="226"/>
      <c r="J17" s="226"/>
      <c r="K17" s="405"/>
      <c r="L17" s="408">
        <v>12</v>
      </c>
      <c r="M17" s="384" t="e">
        <f>VLOOKUP(L17,'пр.взв.'!B7:E70,2,FALSE)</f>
        <v>#N/A</v>
      </c>
      <c r="N17" s="355" t="e">
        <f>VLOOKUP(L17,'пр.взв.'!B7:F116,3,FALSE)</f>
        <v>#N/A</v>
      </c>
      <c r="O17" s="355" t="e">
        <f>VLOOKUP(M17,'пр.взв.'!C7:G116,3,FALSE)</f>
        <v>#N/A</v>
      </c>
      <c r="P17" s="355" t="e">
        <f>VLOOKUP(L17,'пр.взв.'!B17:G116,5,FALSE)</f>
        <v>#N/A</v>
      </c>
      <c r="Q17" s="372"/>
      <c r="R17" s="372"/>
      <c r="S17" s="226"/>
      <c r="T17" s="226"/>
    </row>
    <row r="18" spans="1:20" ht="13.5" customHeight="1" thickBot="1">
      <c r="A18" s="406"/>
      <c r="B18" s="409"/>
      <c r="C18" s="377"/>
      <c r="D18" s="356"/>
      <c r="E18" s="356"/>
      <c r="F18" s="356"/>
      <c r="G18" s="373"/>
      <c r="H18" s="373"/>
      <c r="I18" s="371"/>
      <c r="J18" s="371"/>
      <c r="K18" s="406"/>
      <c r="L18" s="409"/>
      <c r="M18" s="385"/>
      <c r="N18" s="356"/>
      <c r="O18" s="356"/>
      <c r="P18" s="356"/>
      <c r="Q18" s="373"/>
      <c r="R18" s="373"/>
      <c r="S18" s="371"/>
      <c r="T18" s="371"/>
    </row>
    <row r="19" spans="1:20" ht="12.75" customHeight="1">
      <c r="A19" s="404">
        <v>4</v>
      </c>
      <c r="B19" s="410">
        <v>7</v>
      </c>
      <c r="C19" s="411" t="str">
        <f>VLOOKUP(B19,'пр.взв.'!B7:E70,2,FALSE)</f>
        <v>Пустовалова Мария Семёновна</v>
      </c>
      <c r="D19" s="345" t="str">
        <f>VLOOKUP(B19,'пр.взв.'!B7:F118,3,FALSE)</f>
        <v>06.03.93,кмс</v>
      </c>
      <c r="E19" s="345" t="str">
        <f>VLOOKUP(C19,'пр.взв.'!C7:G118,3,FALSE)</f>
        <v>ЦФО</v>
      </c>
      <c r="F19" s="345" t="str">
        <f>VLOOKUP(B19,'пр.взв.'!B19:G118,5,FALSE)</f>
        <v>ЦФО,Тамбовская,Тамбов</v>
      </c>
      <c r="G19" s="346"/>
      <c r="H19" s="414"/>
      <c r="I19" s="242"/>
      <c r="J19" s="355"/>
      <c r="K19" s="404">
        <v>8</v>
      </c>
      <c r="L19" s="407">
        <v>8</v>
      </c>
      <c r="M19" s="412" t="str">
        <f>VLOOKUP(L19,'пр.взв.'!B7:E70,2,FALSE)</f>
        <v>Бахит Нада Ашраф</v>
      </c>
      <c r="N19" s="345" t="str">
        <f>VLOOKUP(L19,'пр.взв.'!B7:F118,3,FALSE)</f>
        <v>01.08.96,кмс</v>
      </c>
      <c r="O19" s="345" t="str">
        <f>VLOOKUP(M19,'пр.взв.'!C7:G118,3,FALSE)</f>
        <v>ЦФО</v>
      </c>
      <c r="P19" s="345" t="str">
        <f>VLOOKUP(L19,'пр.взв.'!B19:G118,5,FALSE)</f>
        <v>ЦФО,Рязанская,Рязань,   РССС</v>
      </c>
      <c r="Q19" s="346"/>
      <c r="R19" s="414"/>
      <c r="S19" s="242"/>
      <c r="T19" s="355"/>
    </row>
    <row r="20" spans="1:20" ht="12.75" customHeight="1">
      <c r="A20" s="405"/>
      <c r="B20" s="408"/>
      <c r="C20" s="392"/>
      <c r="D20" s="346"/>
      <c r="E20" s="346"/>
      <c r="F20" s="346"/>
      <c r="G20" s="346"/>
      <c r="H20" s="346"/>
      <c r="I20" s="242"/>
      <c r="J20" s="240"/>
      <c r="K20" s="405"/>
      <c r="L20" s="408"/>
      <c r="M20" s="383"/>
      <c r="N20" s="346"/>
      <c r="O20" s="346"/>
      <c r="P20" s="346"/>
      <c r="Q20" s="346"/>
      <c r="R20" s="346"/>
      <c r="S20" s="242"/>
      <c r="T20" s="240"/>
    </row>
    <row r="21" spans="1:20" ht="12.75" customHeight="1">
      <c r="A21" s="405"/>
      <c r="B21" s="408">
        <v>15</v>
      </c>
      <c r="C21" s="376" t="e">
        <f>VLOOKUP(B21,'пр.взв.'!B7:E70,2,FALSE)</f>
        <v>#N/A</v>
      </c>
      <c r="D21" s="355" t="e">
        <f>VLOOKUP(B21,'пр.взв.'!B7:F120,3,FALSE)</f>
        <v>#N/A</v>
      </c>
      <c r="E21" s="355" t="e">
        <f>VLOOKUP(C21,'пр.взв.'!C7:G120,3,FALSE)</f>
        <v>#N/A</v>
      </c>
      <c r="F21" s="345" t="e">
        <f>VLOOKUP(B21,'пр.взв.'!B21:G120,5,FALSE)</f>
        <v>#N/A</v>
      </c>
      <c r="G21" s="372"/>
      <c r="H21" s="372"/>
      <c r="I21" s="226"/>
      <c r="J21" s="226"/>
      <c r="K21" s="405"/>
      <c r="L21" s="408">
        <v>16</v>
      </c>
      <c r="M21" s="384" t="e">
        <f>VLOOKUP(L21,'пр.взв.'!B7:E70,2,FALSE)</f>
        <v>#N/A</v>
      </c>
      <c r="N21" s="355" t="e">
        <f>VLOOKUP(L21,'пр.взв.'!B7:F120,3,FALSE)</f>
        <v>#N/A</v>
      </c>
      <c r="O21" s="355" t="e">
        <f>VLOOKUP(M21,'пр.взв.'!C7:G120,3,FALSE)</f>
        <v>#N/A</v>
      </c>
      <c r="P21" s="345" t="e">
        <f>VLOOKUP(L21,'пр.взв.'!B21:G120,5,FALSE)</f>
        <v>#N/A</v>
      </c>
      <c r="Q21" s="372"/>
      <c r="R21" s="372"/>
      <c r="S21" s="226"/>
      <c r="T21" s="226"/>
    </row>
    <row r="22" spans="1:20" ht="12.75" customHeight="1" thickBot="1">
      <c r="A22" s="406"/>
      <c r="B22" s="409"/>
      <c r="C22" s="377"/>
      <c r="D22" s="356"/>
      <c r="E22" s="356"/>
      <c r="F22" s="356"/>
      <c r="G22" s="373"/>
      <c r="H22" s="373"/>
      <c r="I22" s="371"/>
      <c r="J22" s="371"/>
      <c r="K22" s="406"/>
      <c r="L22" s="409"/>
      <c r="M22" s="385"/>
      <c r="N22" s="356"/>
      <c r="O22" s="356"/>
      <c r="P22" s="356"/>
      <c r="Q22" s="373"/>
      <c r="R22" s="373"/>
      <c r="S22" s="371"/>
      <c r="T22" s="371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 64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 64 кг.</v>
      </c>
      <c r="R24" s="77"/>
      <c r="S24" s="77"/>
      <c r="T24" s="77"/>
    </row>
    <row r="25" spans="1:20" ht="12.75" customHeight="1">
      <c r="A25" s="358" t="s">
        <v>42</v>
      </c>
      <c r="B25" s="360" t="s">
        <v>4</v>
      </c>
      <c r="C25" s="362" t="s">
        <v>5</v>
      </c>
      <c r="D25" s="366" t="s">
        <v>13</v>
      </c>
      <c r="E25" s="351" t="s">
        <v>14</v>
      </c>
      <c r="F25" s="352"/>
      <c r="G25" s="362" t="s">
        <v>15</v>
      </c>
      <c r="H25" s="395" t="s">
        <v>43</v>
      </c>
      <c r="I25" s="386" t="s">
        <v>16</v>
      </c>
      <c r="J25" s="388" t="s">
        <v>17</v>
      </c>
      <c r="K25" s="358" t="s">
        <v>42</v>
      </c>
      <c r="L25" s="360" t="s">
        <v>4</v>
      </c>
      <c r="M25" s="362" t="s">
        <v>5</v>
      </c>
      <c r="N25" s="366" t="s">
        <v>13</v>
      </c>
      <c r="O25" s="347" t="s">
        <v>14</v>
      </c>
      <c r="P25" s="348"/>
      <c r="Q25" s="362" t="s">
        <v>15</v>
      </c>
      <c r="R25" s="395" t="s">
        <v>43</v>
      </c>
      <c r="S25" s="386" t="s">
        <v>16</v>
      </c>
      <c r="T25" s="388" t="s">
        <v>17</v>
      </c>
    </row>
    <row r="26" spans="1:20" ht="13.5" customHeight="1" thickBot="1">
      <c r="A26" s="359"/>
      <c r="B26" s="361" t="s">
        <v>36</v>
      </c>
      <c r="C26" s="363"/>
      <c r="D26" s="394"/>
      <c r="E26" s="353"/>
      <c r="F26" s="354"/>
      <c r="G26" s="363"/>
      <c r="H26" s="396"/>
      <c r="I26" s="387"/>
      <c r="J26" s="389" t="s">
        <v>37</v>
      </c>
      <c r="K26" s="359"/>
      <c r="L26" s="361" t="s">
        <v>36</v>
      </c>
      <c r="M26" s="363"/>
      <c r="N26" s="394"/>
      <c r="O26" s="349"/>
      <c r="P26" s="350"/>
      <c r="Q26" s="363"/>
      <c r="R26" s="396"/>
      <c r="S26" s="387"/>
      <c r="T26" s="389" t="s">
        <v>37</v>
      </c>
    </row>
    <row r="27" spans="1:20" ht="12.75">
      <c r="A27" s="404">
        <v>1</v>
      </c>
      <c r="B27" s="415">
        <f>'пр.хода'!E8</f>
        <v>9</v>
      </c>
      <c r="C27" s="391" t="str">
        <f>VLOOKUP(B27,'пр.взв.'!B1:E82,2,FALSE)</f>
        <v>Власова Татьяна Андреевна</v>
      </c>
      <c r="D27" s="345" t="str">
        <f>VLOOKUP(B27,'пр.взв.'!B1:F126,3,FALSE)</f>
        <v>23.07.95,мс</v>
      </c>
      <c r="E27" s="345" t="str">
        <f>VLOOKUP(C27,'пр.взв.'!C1:G126,3,FALSE)</f>
        <v>УФО</v>
      </c>
      <c r="F27" s="345" t="str">
        <f>VLOOKUP(B27,'пр.взв.'!B1:G126,5,FALSE)</f>
        <v>УФО,Тюменская, ВС</v>
      </c>
      <c r="G27" s="393"/>
      <c r="H27" s="364"/>
      <c r="I27" s="365"/>
      <c r="J27" s="366"/>
      <c r="K27" s="367">
        <v>3</v>
      </c>
      <c r="L27" s="415">
        <f>'пр.хода'!Q8</f>
        <v>2</v>
      </c>
      <c r="M27" s="382" t="str">
        <f>VLOOKUP(L27,'пр.взв.'!B1:E82,2,FALSE)</f>
        <v>Шляхтина Марина Андреевна</v>
      </c>
      <c r="N27" s="345" t="str">
        <f>VLOOKUP(L27,'пр.взв.'!B1:F126,3,FALSE)</f>
        <v>04.05.90,мс</v>
      </c>
      <c r="O27" s="345" t="str">
        <f>VLOOKUP(M27,'пр.взв.'!C1:G126,3,FALSE)</f>
        <v>Моск</v>
      </c>
      <c r="P27" s="345" t="str">
        <f>VLOOKUP(L27,'пр.взв.'!B1:G126,5,FALSE)</f>
        <v>Москва,ГБУ "МГФСО" </v>
      </c>
      <c r="Q27" s="393"/>
      <c r="R27" s="364"/>
      <c r="S27" s="365"/>
      <c r="T27" s="366"/>
    </row>
    <row r="28" spans="1:20" ht="12.75">
      <c r="A28" s="405"/>
      <c r="B28" s="408"/>
      <c r="C28" s="392"/>
      <c r="D28" s="346"/>
      <c r="E28" s="346"/>
      <c r="F28" s="346"/>
      <c r="G28" s="346"/>
      <c r="H28" s="346"/>
      <c r="I28" s="242"/>
      <c r="J28" s="240"/>
      <c r="K28" s="368"/>
      <c r="L28" s="408"/>
      <c r="M28" s="383"/>
      <c r="N28" s="346"/>
      <c r="O28" s="346"/>
      <c r="P28" s="346"/>
      <c r="Q28" s="346"/>
      <c r="R28" s="346"/>
      <c r="S28" s="242"/>
      <c r="T28" s="240"/>
    </row>
    <row r="29" spans="1:20" ht="12.75">
      <c r="A29" s="405"/>
      <c r="B29" s="416">
        <f>'пр.хода'!E12</f>
        <v>5</v>
      </c>
      <c r="C29" s="376" t="str">
        <f>VLOOKUP(B29,'пр.взв.'!B1:E82,2,FALSE)</f>
        <v>Ри Айко Чангиевна</v>
      </c>
      <c r="D29" s="355" t="str">
        <f>VLOOKUP(B29,'пр.взв.'!B1:F128,3,FALSE)</f>
        <v>16.02.94,мс</v>
      </c>
      <c r="E29" s="355" t="str">
        <f>VLOOKUP(C29,'пр.взв.'!C1:G128,3,FALSE)</f>
        <v>СФО</v>
      </c>
      <c r="F29" s="355" t="str">
        <f>VLOOKUP(B29,'пр.взв.'!B3:G128,5,FALSE)</f>
        <v>СФО,Новосибирская,    Новосибирск,МО</v>
      </c>
      <c r="G29" s="372"/>
      <c r="H29" s="372"/>
      <c r="I29" s="226"/>
      <c r="J29" s="226"/>
      <c r="K29" s="368"/>
      <c r="L29" s="416">
        <f>'пр.хода'!Q12</f>
        <v>6</v>
      </c>
      <c r="M29" s="384" t="str">
        <f>VLOOKUP(L29,'пр.взв.'!B1:E82,2,FALSE)</f>
        <v>Кочнева Юлия Александровна</v>
      </c>
      <c r="N29" s="355" t="str">
        <f>VLOOKUP(L29,'пр.взв.'!B1:F128,3,FALSE)</f>
        <v>26.09.95,мс</v>
      </c>
      <c r="O29" s="355" t="str">
        <f>VLOOKUP(M29,'пр.взв.'!C1:G128,3,FALSE)</f>
        <v>ПФО</v>
      </c>
      <c r="P29" s="355" t="str">
        <f>VLOOKUP(L29,'пр.взв.'!B3:G128,5,FALSE)</f>
        <v>ПФО,Нижегородская,  Кстово</v>
      </c>
      <c r="Q29" s="372"/>
      <c r="R29" s="372"/>
      <c r="S29" s="226"/>
      <c r="T29" s="226"/>
    </row>
    <row r="30" spans="1:20" ht="13.5" thickBot="1">
      <c r="A30" s="406"/>
      <c r="B30" s="409"/>
      <c r="C30" s="377"/>
      <c r="D30" s="356"/>
      <c r="E30" s="356"/>
      <c r="F30" s="356"/>
      <c r="G30" s="373"/>
      <c r="H30" s="373"/>
      <c r="I30" s="371"/>
      <c r="J30" s="371"/>
      <c r="K30" s="369"/>
      <c r="L30" s="409"/>
      <c r="M30" s="385"/>
      <c r="N30" s="356"/>
      <c r="O30" s="356"/>
      <c r="P30" s="356"/>
      <c r="Q30" s="373"/>
      <c r="R30" s="373"/>
      <c r="S30" s="371"/>
      <c r="T30" s="371"/>
    </row>
    <row r="31" spans="1:20" ht="12.75">
      <c r="A31" s="404">
        <v>2</v>
      </c>
      <c r="B31" s="415">
        <f>'пр.хода'!E16</f>
        <v>3</v>
      </c>
      <c r="C31" s="411" t="str">
        <f>VLOOKUP(B31,'пр.взв.'!B1:E82,2,FALSE)</f>
        <v>Кабулова София Назимовна</v>
      </c>
      <c r="D31" s="345" t="str">
        <f>VLOOKUP(B31,'пр.взв.'!B1:F130,3,FALSE)</f>
        <v>29.05.89,мсмк</v>
      </c>
      <c r="E31" s="345" t="str">
        <f>VLOOKUP(C31,'пр.взв.'!C1:G130,3,FALSE)</f>
        <v>С-Пб</v>
      </c>
      <c r="F31" s="345" t="str">
        <f>VLOOKUP(B31,'пр.взв.'!B5:G130,5,FALSE)</f>
        <v>Санкт-Петербург</v>
      </c>
      <c r="G31" s="393"/>
      <c r="H31" s="364"/>
      <c r="I31" s="365"/>
      <c r="J31" s="370"/>
      <c r="K31" s="367">
        <v>4</v>
      </c>
      <c r="L31" s="415">
        <f>'пр.хода'!Q16</f>
        <v>4</v>
      </c>
      <c r="M31" s="412" t="str">
        <f>VLOOKUP(L31,'пр.взв.'!B1:E82,2,FALSE)</f>
        <v>Быстремович Ирина Викторовна</v>
      </c>
      <c r="N31" s="345" t="str">
        <f>VLOOKUP(L31,'пр.взв.'!B1:F130,3,FALSE)</f>
        <v>20.01.92,мс</v>
      </c>
      <c r="O31" s="345" t="str">
        <f>VLOOKUP(M31,'пр.взв.'!C1:G130,3,FALSE)</f>
        <v>С-Пб</v>
      </c>
      <c r="P31" s="345" t="str">
        <f>VLOOKUP(L31,'пр.взв.'!B5:G130,5,FALSE)</f>
        <v>Санкт-Петербург</v>
      </c>
      <c r="Q31" s="393"/>
      <c r="R31" s="364"/>
      <c r="S31" s="365"/>
      <c r="T31" s="370"/>
    </row>
    <row r="32" spans="1:20" ht="12.75">
      <c r="A32" s="405"/>
      <c r="B32" s="408"/>
      <c r="C32" s="392"/>
      <c r="D32" s="346"/>
      <c r="E32" s="346"/>
      <c r="F32" s="346"/>
      <c r="G32" s="346"/>
      <c r="H32" s="346"/>
      <c r="I32" s="242"/>
      <c r="J32" s="240"/>
      <c r="K32" s="368"/>
      <c r="L32" s="408"/>
      <c r="M32" s="383"/>
      <c r="N32" s="346"/>
      <c r="O32" s="346"/>
      <c r="P32" s="346"/>
      <c r="Q32" s="346"/>
      <c r="R32" s="346"/>
      <c r="S32" s="242"/>
      <c r="T32" s="240"/>
    </row>
    <row r="33" spans="1:20" ht="12.75">
      <c r="A33" s="405"/>
      <c r="B33" s="416">
        <f>'пр.хода'!E20</f>
        <v>7</v>
      </c>
      <c r="C33" s="376" t="str">
        <f>VLOOKUP(B33,'пр.взв.'!B1:E82,2,FALSE)</f>
        <v>Пустовалова Мария Семёновна</v>
      </c>
      <c r="D33" s="355" t="str">
        <f>VLOOKUP(B33,'пр.взв.'!B1:F132,3,FALSE)</f>
        <v>06.03.93,кмс</v>
      </c>
      <c r="E33" s="355" t="str">
        <f>VLOOKUP(C33,'пр.взв.'!C1:G132,3,FALSE)</f>
        <v>ЦФО</v>
      </c>
      <c r="F33" s="345" t="str">
        <f>VLOOKUP(B33,'пр.взв.'!B7:G132,5,FALSE)</f>
        <v>ЦФО,Тамбовская,Тамбов</v>
      </c>
      <c r="G33" s="372"/>
      <c r="H33" s="372"/>
      <c r="I33" s="226"/>
      <c r="J33" s="226"/>
      <c r="K33" s="368"/>
      <c r="L33" s="416">
        <f>'пр.хода'!Q20</f>
        <v>8</v>
      </c>
      <c r="M33" s="384" t="str">
        <f>VLOOKUP(L33,'пр.взв.'!B1:E82,2,FALSE)</f>
        <v>Бахит Нада Ашраф</v>
      </c>
      <c r="N33" s="355" t="str">
        <f>VLOOKUP(L33,'пр.взв.'!B1:F132,3,FALSE)</f>
        <v>01.08.96,кмс</v>
      </c>
      <c r="O33" s="355" t="str">
        <f>VLOOKUP(M33,'пр.взв.'!C1:G132,3,FALSE)</f>
        <v>ЦФО</v>
      </c>
      <c r="P33" s="345" t="str">
        <f>VLOOKUP(L33,'пр.взв.'!B7:G132,5,FALSE)</f>
        <v>ЦФО,Рязанская,Рязань,   РССС</v>
      </c>
      <c r="Q33" s="372"/>
      <c r="R33" s="372"/>
      <c r="S33" s="226"/>
      <c r="T33" s="226"/>
    </row>
    <row r="34" spans="1:20" ht="13.5" thickBot="1">
      <c r="A34" s="406"/>
      <c r="B34" s="409"/>
      <c r="C34" s="377"/>
      <c r="D34" s="356"/>
      <c r="E34" s="356"/>
      <c r="F34" s="356"/>
      <c r="G34" s="373"/>
      <c r="H34" s="373"/>
      <c r="I34" s="371"/>
      <c r="J34" s="371"/>
      <c r="K34" s="369"/>
      <c r="L34" s="409"/>
      <c r="M34" s="385"/>
      <c r="N34" s="356"/>
      <c r="O34" s="356"/>
      <c r="P34" s="356"/>
      <c r="Q34" s="373"/>
      <c r="R34" s="373"/>
      <c r="S34" s="371"/>
      <c r="T34" s="371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 64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 64 кг.</v>
      </c>
      <c r="R36" s="79"/>
      <c r="S36" s="79"/>
      <c r="T36" s="79"/>
    </row>
    <row r="37" spans="1:20" ht="12.75" customHeight="1">
      <c r="A37" s="358" t="s">
        <v>42</v>
      </c>
      <c r="B37" s="360" t="s">
        <v>4</v>
      </c>
      <c r="C37" s="362" t="s">
        <v>5</v>
      </c>
      <c r="D37" s="366" t="s">
        <v>13</v>
      </c>
      <c r="E37" s="351" t="s">
        <v>14</v>
      </c>
      <c r="F37" s="352"/>
      <c r="G37" s="362" t="s">
        <v>15</v>
      </c>
      <c r="H37" s="395" t="s">
        <v>43</v>
      </c>
      <c r="I37" s="386" t="s">
        <v>16</v>
      </c>
      <c r="J37" s="388" t="s">
        <v>17</v>
      </c>
      <c r="K37" s="358" t="s">
        <v>42</v>
      </c>
      <c r="L37" s="360" t="s">
        <v>4</v>
      </c>
      <c r="M37" s="362" t="s">
        <v>5</v>
      </c>
      <c r="N37" s="366" t="s">
        <v>13</v>
      </c>
      <c r="O37" s="347" t="s">
        <v>14</v>
      </c>
      <c r="P37" s="348"/>
      <c r="Q37" s="362" t="s">
        <v>15</v>
      </c>
      <c r="R37" s="395" t="s">
        <v>43</v>
      </c>
      <c r="S37" s="386" t="s">
        <v>16</v>
      </c>
      <c r="T37" s="388" t="s">
        <v>17</v>
      </c>
    </row>
    <row r="38" spans="1:20" ht="13.5" customHeight="1" thickBot="1">
      <c r="A38" s="359"/>
      <c r="B38" s="361" t="s">
        <v>36</v>
      </c>
      <c r="C38" s="363"/>
      <c r="D38" s="394"/>
      <c r="E38" s="353"/>
      <c r="F38" s="354"/>
      <c r="G38" s="363"/>
      <c r="H38" s="396"/>
      <c r="I38" s="387"/>
      <c r="J38" s="389" t="s">
        <v>37</v>
      </c>
      <c r="K38" s="359"/>
      <c r="L38" s="361" t="s">
        <v>36</v>
      </c>
      <c r="M38" s="363"/>
      <c r="N38" s="394"/>
      <c r="O38" s="349"/>
      <c r="P38" s="350"/>
      <c r="Q38" s="363"/>
      <c r="R38" s="396"/>
      <c r="S38" s="387"/>
      <c r="T38" s="389" t="s">
        <v>37</v>
      </c>
    </row>
    <row r="39" spans="1:20" ht="12.75">
      <c r="A39" s="417">
        <v>1</v>
      </c>
      <c r="B39" s="380">
        <f>'пр.хода'!G10</f>
        <v>5</v>
      </c>
      <c r="C39" s="411" t="str">
        <f>VLOOKUP(B39,'пр.взв.'!B2:E90,2,FALSE)</f>
        <v>Ри Айко Чангиевна</v>
      </c>
      <c r="D39" s="370" t="str">
        <f>VLOOKUP(B39,'пр.взв.'!B2:F138,3,FALSE)</f>
        <v>16.02.94,мс</v>
      </c>
      <c r="E39" s="370" t="str">
        <f>VLOOKUP(C39,'пр.взв.'!C2:G138,3,FALSE)</f>
        <v>СФО</v>
      </c>
      <c r="F39" s="370" t="str">
        <f>VLOOKUP(B39,'пр.взв.'!B2:G138,5,FALSE)</f>
        <v>СФО,Новосибирская,    Новосибирск,МО</v>
      </c>
      <c r="G39" s="393"/>
      <c r="H39" s="364"/>
      <c r="I39" s="365"/>
      <c r="J39" s="366"/>
      <c r="K39" s="417">
        <v>2</v>
      </c>
      <c r="L39" s="380">
        <f>'пр.хода'!O10</f>
        <v>2</v>
      </c>
      <c r="M39" s="412" t="str">
        <f>VLOOKUP(L39,'пр.взв.'!B2:E90,2,FALSE)</f>
        <v>Шляхтина Марина Андреевна</v>
      </c>
      <c r="N39" s="370" t="str">
        <f>VLOOKUP(L39,'пр.взв.'!B2:F138,3,FALSE)</f>
        <v>04.05.90,мс</v>
      </c>
      <c r="O39" s="370" t="str">
        <f>VLOOKUP(M39,'пр.взв.'!C2:G138,3,FALSE)</f>
        <v>Моск</v>
      </c>
      <c r="P39" s="370" t="str">
        <f>VLOOKUP(L39,'пр.взв.'!B2:G138,5,FALSE)</f>
        <v>Москва,ГБУ "МГФСО" </v>
      </c>
      <c r="Q39" s="393"/>
      <c r="R39" s="364"/>
      <c r="S39" s="365"/>
      <c r="T39" s="366"/>
    </row>
    <row r="40" spans="1:20" ht="12.75">
      <c r="A40" s="418"/>
      <c r="B40" s="420"/>
      <c r="C40" s="392"/>
      <c r="D40" s="346"/>
      <c r="E40" s="346"/>
      <c r="F40" s="346"/>
      <c r="G40" s="346"/>
      <c r="H40" s="346"/>
      <c r="I40" s="242"/>
      <c r="J40" s="240"/>
      <c r="K40" s="418"/>
      <c r="L40" s="420"/>
      <c r="M40" s="383"/>
      <c r="N40" s="346"/>
      <c r="O40" s="346"/>
      <c r="P40" s="346"/>
      <c r="Q40" s="346"/>
      <c r="R40" s="346"/>
      <c r="S40" s="242"/>
      <c r="T40" s="240"/>
    </row>
    <row r="41" spans="1:20" ht="12.75">
      <c r="A41" s="418"/>
      <c r="B41" s="374">
        <f>'пр.хода'!G18</f>
        <v>3</v>
      </c>
      <c r="C41" s="376" t="str">
        <f>VLOOKUP(B41,'пр.взв.'!B2:E90,2,FALSE)</f>
        <v>Кабулова София Назимовна</v>
      </c>
      <c r="D41" s="355" t="str">
        <f>VLOOKUP(B41,'пр.взв.'!B2:F140,3,FALSE)</f>
        <v>29.05.89,мсмк</v>
      </c>
      <c r="E41" s="355" t="str">
        <f>VLOOKUP(C41,'пр.взв.'!C2:G140,3,FALSE)</f>
        <v>С-Пб</v>
      </c>
      <c r="F41" s="355" t="str">
        <f>VLOOKUP(B41,'пр.взв.'!B2:G140,5,FALSE)</f>
        <v>Санкт-Петербург</v>
      </c>
      <c r="G41" s="372"/>
      <c r="H41" s="372"/>
      <c r="I41" s="226"/>
      <c r="J41" s="226"/>
      <c r="K41" s="418"/>
      <c r="L41" s="374">
        <f>'пр.хода'!O18</f>
        <v>4</v>
      </c>
      <c r="M41" s="384" t="str">
        <f>VLOOKUP(L41,'пр.взв.'!B2:E90,2,FALSE)</f>
        <v>Быстремович Ирина Викторовна</v>
      </c>
      <c r="N41" s="355" t="str">
        <f>VLOOKUP(L41,'пр.взв.'!B2:F140,3,FALSE)</f>
        <v>20.01.92,мс</v>
      </c>
      <c r="O41" s="355" t="str">
        <f>VLOOKUP(M41,'пр.взв.'!C2:G140,3,FALSE)</f>
        <v>С-Пб</v>
      </c>
      <c r="P41" s="355" t="str">
        <f>VLOOKUP(L41,'пр.взв.'!B2:G140,5,FALSE)</f>
        <v>Санкт-Петербург</v>
      </c>
      <c r="Q41" s="372"/>
      <c r="R41" s="372"/>
      <c r="S41" s="226"/>
      <c r="T41" s="226"/>
    </row>
    <row r="42" spans="1:20" ht="13.5" thickBot="1">
      <c r="A42" s="419"/>
      <c r="B42" s="421"/>
      <c r="C42" s="377"/>
      <c r="D42" s="356"/>
      <c r="E42" s="356"/>
      <c r="F42" s="356"/>
      <c r="G42" s="373"/>
      <c r="H42" s="373"/>
      <c r="I42" s="371"/>
      <c r="J42" s="371"/>
      <c r="K42" s="419"/>
      <c r="L42" s="421"/>
      <c r="M42" s="385"/>
      <c r="N42" s="356"/>
      <c r="O42" s="356"/>
      <c r="P42" s="356"/>
      <c r="Q42" s="373"/>
      <c r="R42" s="373"/>
      <c r="S42" s="371"/>
      <c r="T42" s="371"/>
    </row>
    <row r="44" spans="1:20" ht="15">
      <c r="A44" s="357" t="s">
        <v>45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 t="s">
        <v>46</v>
      </c>
      <c r="L44" s="357"/>
      <c r="M44" s="357"/>
      <c r="N44" s="357"/>
      <c r="O44" s="357"/>
      <c r="P44" s="357"/>
      <c r="Q44" s="357"/>
      <c r="R44" s="357"/>
      <c r="S44" s="357"/>
      <c r="T44" s="357"/>
    </row>
    <row r="45" spans="2:20" ht="16.5" thickBot="1">
      <c r="B45" s="75" t="s">
        <v>35</v>
      </c>
      <c r="C45" s="80"/>
      <c r="D45" s="80"/>
      <c r="E45" s="80"/>
      <c r="F45" s="80"/>
      <c r="G45" s="83" t="str">
        <f>G36</f>
        <v>в.к.  64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 64 кг.</v>
      </c>
      <c r="R45" s="78"/>
      <c r="S45" s="78"/>
      <c r="T45" s="78"/>
    </row>
    <row r="46" spans="1:20" ht="12.75" customHeight="1">
      <c r="A46" s="358" t="s">
        <v>42</v>
      </c>
      <c r="B46" s="360" t="s">
        <v>4</v>
      </c>
      <c r="C46" s="362" t="s">
        <v>5</v>
      </c>
      <c r="D46" s="366" t="s">
        <v>13</v>
      </c>
      <c r="E46" s="351" t="s">
        <v>14</v>
      </c>
      <c r="F46" s="352"/>
      <c r="G46" s="362" t="s">
        <v>15</v>
      </c>
      <c r="H46" s="395" t="s">
        <v>43</v>
      </c>
      <c r="I46" s="386" t="s">
        <v>16</v>
      </c>
      <c r="J46" s="388" t="s">
        <v>17</v>
      </c>
      <c r="K46" s="358" t="s">
        <v>42</v>
      </c>
      <c r="L46" s="360" t="s">
        <v>4</v>
      </c>
      <c r="M46" s="362" t="s">
        <v>5</v>
      </c>
      <c r="N46" s="366" t="s">
        <v>13</v>
      </c>
      <c r="O46" s="347" t="s">
        <v>14</v>
      </c>
      <c r="P46" s="348"/>
      <c r="Q46" s="362" t="s">
        <v>15</v>
      </c>
      <c r="R46" s="395" t="s">
        <v>43</v>
      </c>
      <c r="S46" s="386" t="s">
        <v>16</v>
      </c>
      <c r="T46" s="388" t="s">
        <v>17</v>
      </c>
    </row>
    <row r="47" spans="1:20" ht="13.5" customHeight="1" thickBot="1">
      <c r="A47" s="359"/>
      <c r="B47" s="361" t="s">
        <v>36</v>
      </c>
      <c r="C47" s="363"/>
      <c r="D47" s="394"/>
      <c r="E47" s="353"/>
      <c r="F47" s="354"/>
      <c r="G47" s="363"/>
      <c r="H47" s="396"/>
      <c r="I47" s="387"/>
      <c r="J47" s="389" t="s">
        <v>37</v>
      </c>
      <c r="K47" s="359"/>
      <c r="L47" s="361" t="s">
        <v>36</v>
      </c>
      <c r="M47" s="363"/>
      <c r="N47" s="394"/>
      <c r="O47" s="349"/>
      <c r="P47" s="350"/>
      <c r="Q47" s="363"/>
      <c r="R47" s="396"/>
      <c r="S47" s="387"/>
      <c r="T47" s="389" t="s">
        <v>37</v>
      </c>
    </row>
    <row r="48" spans="1:20" ht="12.75" hidden="1">
      <c r="A48" s="367">
        <v>1</v>
      </c>
      <c r="B48" s="423">
        <f>'пр.хода'!A25</f>
        <v>0</v>
      </c>
      <c r="C48" s="391" t="e">
        <f>VLOOKUP(B48,'пр.взв.'!B4:E103,2,FALSE)</f>
        <v>#N/A</v>
      </c>
      <c r="D48" s="345" t="e">
        <f>VLOOKUP(B48,'пр.взв.'!B4:F147,3,FALSE)</f>
        <v>#N/A</v>
      </c>
      <c r="E48" s="345" t="e">
        <f>VLOOKUP(C48,'пр.взв.'!C4:G147,3,FALSE)</f>
        <v>#N/A</v>
      </c>
      <c r="F48" s="345" t="e">
        <f>VLOOKUP(B48,'пр.взв.'!B4:G147,5,FALSE)</f>
        <v>#N/A</v>
      </c>
      <c r="G48" s="393"/>
      <c r="H48" s="364"/>
      <c r="I48" s="365"/>
      <c r="J48" s="366"/>
      <c r="K48" s="367">
        <v>3</v>
      </c>
      <c r="L48" s="425">
        <f>'пр.хода'!I25</f>
        <v>10</v>
      </c>
      <c r="M48" s="382" t="str">
        <f>VLOOKUP(L48,'пр.взв.'!B4:E103,2,FALSE)</f>
        <v>Задорожная Татьяна Владимировна</v>
      </c>
      <c r="N48" s="345" t="str">
        <f>VLOOKUP(L48,'пр.взв.'!B4:F147,3,FALSE)</f>
        <v>07.10.95,мс</v>
      </c>
      <c r="O48" s="345" t="str">
        <f>VLOOKUP(M48,'пр.взв.'!C4:G147,3,FALSE)</f>
        <v>СКФО</v>
      </c>
      <c r="P48" s="345" t="str">
        <f>VLOOKUP(L48,'пр.взв.'!B4:G147,5,FALSE)</f>
        <v>СКФО,Ставропольский, Ставрополь,МО</v>
      </c>
      <c r="Q48" s="378"/>
      <c r="R48" s="379"/>
      <c r="S48" s="236"/>
      <c r="T48" s="227"/>
    </row>
    <row r="49" spans="1:20" ht="12.75" hidden="1">
      <c r="A49" s="368"/>
      <c r="B49" s="420"/>
      <c r="C49" s="392"/>
      <c r="D49" s="346"/>
      <c r="E49" s="346"/>
      <c r="F49" s="346"/>
      <c r="G49" s="346"/>
      <c r="H49" s="346"/>
      <c r="I49" s="242"/>
      <c r="J49" s="240"/>
      <c r="K49" s="368"/>
      <c r="L49" s="420"/>
      <c r="M49" s="383"/>
      <c r="N49" s="346"/>
      <c r="O49" s="346"/>
      <c r="P49" s="346"/>
      <c r="Q49" s="346"/>
      <c r="R49" s="346"/>
      <c r="S49" s="242"/>
      <c r="T49" s="240"/>
    </row>
    <row r="50" spans="1:20" ht="12.75" hidden="1">
      <c r="A50" s="368"/>
      <c r="B50" s="424">
        <f>'пр.хода'!A27</f>
        <v>9</v>
      </c>
      <c r="C50" s="376" t="str">
        <f>VLOOKUP(B50,'пр.взв.'!B4:E103,2,FALSE)</f>
        <v>Власова Татьяна Андреевна</v>
      </c>
      <c r="D50" s="355" t="str">
        <f>VLOOKUP(B50,'пр.взв.'!B4:F149,3,FALSE)</f>
        <v>23.07.95,мс</v>
      </c>
      <c r="E50" s="355" t="str">
        <f>VLOOKUP(C50,'пр.взв.'!C4:G149,3,FALSE)</f>
        <v>УФО</v>
      </c>
      <c r="F50" s="355" t="str">
        <f>VLOOKUP(B50,'пр.взв.'!B6:G149,5,FALSE)</f>
        <v>УФО,Тюменская, ВС</v>
      </c>
      <c r="G50" s="372"/>
      <c r="H50" s="372"/>
      <c r="I50" s="226"/>
      <c r="J50" s="226"/>
      <c r="K50" s="368"/>
      <c r="L50" s="424">
        <f>'пр.хода'!I27</f>
        <v>6</v>
      </c>
      <c r="M50" s="384" t="str">
        <f>VLOOKUP(L50,'пр.взв.'!B4:E103,2,FALSE)</f>
        <v>Кочнева Юлия Александровна</v>
      </c>
      <c r="N50" s="355" t="str">
        <f>VLOOKUP(L50,'пр.взв.'!B4:F149,3,FALSE)</f>
        <v>26.09.95,мс</v>
      </c>
      <c r="O50" s="355" t="str">
        <f>VLOOKUP(M50,'пр.взв.'!C4:G149,3,FALSE)</f>
        <v>ПФО</v>
      </c>
      <c r="P50" s="355" t="str">
        <f>VLOOKUP(L50,'пр.взв.'!B6:G149,5,FALSE)</f>
        <v>ПФО,Нижегородская,  Кстово</v>
      </c>
      <c r="Q50" s="372"/>
      <c r="R50" s="372"/>
      <c r="S50" s="226"/>
      <c r="T50" s="226"/>
    </row>
    <row r="51" spans="1:20" ht="13.5" hidden="1" thickBot="1">
      <c r="A51" s="422"/>
      <c r="B51" s="421"/>
      <c r="C51" s="377"/>
      <c r="D51" s="356"/>
      <c r="E51" s="356"/>
      <c r="F51" s="356"/>
      <c r="G51" s="373"/>
      <c r="H51" s="373"/>
      <c r="I51" s="371"/>
      <c r="J51" s="371"/>
      <c r="K51" s="369"/>
      <c r="L51" s="421"/>
      <c r="M51" s="385"/>
      <c r="N51" s="356"/>
      <c r="O51" s="356"/>
      <c r="P51" s="356"/>
      <c r="Q51" s="373"/>
      <c r="R51" s="373"/>
      <c r="S51" s="371"/>
      <c r="T51" s="371"/>
    </row>
    <row r="52" spans="1:20" ht="12.75" hidden="1">
      <c r="A52" s="367">
        <v>2</v>
      </c>
      <c r="B52" s="423">
        <f>'пр.хода'!A31</f>
        <v>0</v>
      </c>
      <c r="C52" s="411" t="e">
        <f>VLOOKUP(B52,'пр.взв.'!B4:E103,2,FALSE)</f>
        <v>#N/A</v>
      </c>
      <c r="D52" s="345" t="e">
        <f>VLOOKUP(B52,'пр.взв.'!B4:F151,3,FALSE)</f>
        <v>#N/A</v>
      </c>
      <c r="E52" s="345" t="e">
        <f>VLOOKUP(C52,'пр.взв.'!C4:G151,3,FALSE)</f>
        <v>#N/A</v>
      </c>
      <c r="F52" s="345" t="e">
        <f>VLOOKUP(B52,'пр.взв.'!B8:G151,5,FALSE)</f>
        <v>#N/A</v>
      </c>
      <c r="G52" s="378"/>
      <c r="H52" s="379"/>
      <c r="I52" s="236"/>
      <c r="J52" s="227"/>
      <c r="K52" s="368">
        <v>4</v>
      </c>
      <c r="L52" s="423">
        <f>'пр.хода'!I31</f>
        <v>8</v>
      </c>
      <c r="M52" s="412" t="str">
        <f>VLOOKUP(L52,'пр.взв.'!B4:E103,2,FALSE)</f>
        <v>Бахит Нада Ашраф</v>
      </c>
      <c r="N52" s="345" t="str">
        <f>VLOOKUP(L52,'пр.взв.'!B4:F151,3,FALSE)</f>
        <v>01.08.96,кмс</v>
      </c>
      <c r="O52" s="345" t="str">
        <f>VLOOKUP(M52,'пр.взв.'!C4:G151,3,FALSE)</f>
        <v>ЦФО</v>
      </c>
      <c r="P52" s="345" t="str">
        <f>VLOOKUP(L52,'пр.взв.'!B8:G151,5,FALSE)</f>
        <v>ЦФО,Рязанская,Рязань,   РССС</v>
      </c>
      <c r="Q52" s="378"/>
      <c r="R52" s="379"/>
      <c r="S52" s="236"/>
      <c r="T52" s="227"/>
    </row>
    <row r="53" spans="1:20" ht="12.75" hidden="1">
      <c r="A53" s="368"/>
      <c r="B53" s="420"/>
      <c r="C53" s="392"/>
      <c r="D53" s="346"/>
      <c r="E53" s="346"/>
      <c r="F53" s="346"/>
      <c r="G53" s="346"/>
      <c r="H53" s="346"/>
      <c r="I53" s="242"/>
      <c r="J53" s="240"/>
      <c r="K53" s="368"/>
      <c r="L53" s="420"/>
      <c r="M53" s="383"/>
      <c r="N53" s="346"/>
      <c r="O53" s="346"/>
      <c r="P53" s="346"/>
      <c r="Q53" s="346"/>
      <c r="R53" s="346"/>
      <c r="S53" s="242"/>
      <c r="T53" s="240"/>
    </row>
    <row r="54" spans="1:20" ht="12.75" hidden="1">
      <c r="A54" s="368"/>
      <c r="B54" s="424">
        <f>'пр.хода'!A33</f>
        <v>7</v>
      </c>
      <c r="C54" s="376" t="str">
        <f>VLOOKUP(B54,'пр.взв.'!B4:E103,2,FALSE)</f>
        <v>Пустовалова Мария Семёновна</v>
      </c>
      <c r="D54" s="355" t="str">
        <f>VLOOKUP(B54,'пр.взв.'!B4:F153,3,FALSE)</f>
        <v>06.03.93,кмс</v>
      </c>
      <c r="E54" s="355" t="str">
        <f>VLOOKUP(C54,'пр.взв.'!C4:G153,3,FALSE)</f>
        <v>ЦФО</v>
      </c>
      <c r="F54" s="345" t="str">
        <f>VLOOKUP(B54,'пр.взв.'!B10:G153,5,FALSE)</f>
        <v>ЦФО,Тамбовская,Тамбов</v>
      </c>
      <c r="G54" s="372"/>
      <c r="H54" s="372"/>
      <c r="I54" s="226"/>
      <c r="J54" s="226"/>
      <c r="K54" s="368"/>
      <c r="L54" s="424">
        <f>'пр.хода'!I33</f>
        <v>0</v>
      </c>
      <c r="M54" s="384" t="e">
        <f>VLOOKUP(L54,'пр.взв.'!B4:E103,2,FALSE)</f>
        <v>#N/A</v>
      </c>
      <c r="N54" s="355" t="e">
        <f>VLOOKUP(L54,'пр.взв.'!B4:F153,3,FALSE)</f>
        <v>#N/A</v>
      </c>
      <c r="O54" s="355" t="e">
        <f>VLOOKUP(M54,'пр.взв.'!C4:G153,3,FALSE)</f>
        <v>#N/A</v>
      </c>
      <c r="P54" s="345" t="e">
        <f>VLOOKUP(L54,'пр.взв.'!B10:G153,5,FALSE)</f>
        <v>#N/A</v>
      </c>
      <c r="Q54" s="372"/>
      <c r="R54" s="372"/>
      <c r="S54" s="226"/>
      <c r="T54" s="226"/>
    </row>
    <row r="55" spans="1:20" ht="13.5" hidden="1" thickBot="1">
      <c r="A55" s="369"/>
      <c r="B55" s="421"/>
      <c r="C55" s="377"/>
      <c r="D55" s="356"/>
      <c r="E55" s="356"/>
      <c r="F55" s="356"/>
      <c r="G55" s="373"/>
      <c r="H55" s="373"/>
      <c r="I55" s="371"/>
      <c r="J55" s="371"/>
      <c r="K55" s="369"/>
      <c r="L55" s="421"/>
      <c r="M55" s="385"/>
      <c r="N55" s="356"/>
      <c r="O55" s="356"/>
      <c r="P55" s="356"/>
      <c r="Q55" s="373"/>
      <c r="R55" s="373"/>
      <c r="S55" s="371"/>
      <c r="T55" s="371"/>
    </row>
    <row r="56" ht="13.5" hidden="1" thickBot="1"/>
    <row r="57" spans="1:20" ht="12.75" customHeight="1" hidden="1">
      <c r="A57" s="358" t="s">
        <v>42</v>
      </c>
      <c r="B57" s="360" t="s">
        <v>4</v>
      </c>
      <c r="C57" s="362" t="s">
        <v>5</v>
      </c>
      <c r="D57" s="366" t="s">
        <v>13</v>
      </c>
      <c r="E57" s="351" t="s">
        <v>14</v>
      </c>
      <c r="F57" s="352"/>
      <c r="G57" s="362" t="s">
        <v>15</v>
      </c>
      <c r="H57" s="395" t="s">
        <v>43</v>
      </c>
      <c r="I57" s="386" t="s">
        <v>16</v>
      </c>
      <c r="J57" s="388" t="s">
        <v>17</v>
      </c>
      <c r="K57" s="358" t="s">
        <v>42</v>
      </c>
      <c r="L57" s="397" t="s">
        <v>4</v>
      </c>
      <c r="M57" s="362" t="s">
        <v>5</v>
      </c>
      <c r="N57" s="366" t="s">
        <v>13</v>
      </c>
      <c r="O57" s="347" t="s">
        <v>14</v>
      </c>
      <c r="P57" s="348"/>
      <c r="Q57" s="362" t="s">
        <v>15</v>
      </c>
      <c r="R57" s="395" t="s">
        <v>43</v>
      </c>
      <c r="S57" s="386" t="s">
        <v>16</v>
      </c>
      <c r="T57" s="388" t="s">
        <v>17</v>
      </c>
    </row>
    <row r="58" spans="1:20" ht="13.5" customHeight="1" hidden="1" thickBot="1">
      <c r="A58" s="359"/>
      <c r="B58" s="361" t="s">
        <v>36</v>
      </c>
      <c r="C58" s="363"/>
      <c r="D58" s="394"/>
      <c r="E58" s="353"/>
      <c r="F58" s="354"/>
      <c r="G58" s="363"/>
      <c r="H58" s="396"/>
      <c r="I58" s="387"/>
      <c r="J58" s="389" t="s">
        <v>37</v>
      </c>
      <c r="K58" s="359"/>
      <c r="L58" s="398" t="s">
        <v>36</v>
      </c>
      <c r="M58" s="363"/>
      <c r="N58" s="394"/>
      <c r="O58" s="349"/>
      <c r="P58" s="350"/>
      <c r="Q58" s="363"/>
      <c r="R58" s="396"/>
      <c r="S58" s="387"/>
      <c r="T58" s="389" t="s">
        <v>37</v>
      </c>
    </row>
    <row r="59" spans="1:20" ht="12.75">
      <c r="A59" s="367">
        <v>1</v>
      </c>
      <c r="B59" s="390">
        <f>'пр.хода'!C26</f>
        <v>9</v>
      </c>
      <c r="C59" s="391" t="str">
        <f>VLOOKUP(B59,'пр.взв.'!B1:E114,2,FALSE)</f>
        <v>Власова Татьяна Андреевна</v>
      </c>
      <c r="D59" s="345" t="str">
        <f>VLOOKUP(B59,'пр.взв.'!B1:F158,3,FALSE)</f>
        <v>23.07.95,мс</v>
      </c>
      <c r="E59" s="345" t="str">
        <f>VLOOKUP(C59,'пр.взв.'!C1:G158,3,FALSE)</f>
        <v>УФО</v>
      </c>
      <c r="F59" s="345" t="str">
        <f>VLOOKUP(B59,'пр.взв.'!B5:G158,5,FALSE)</f>
        <v>УФО,Тюменская, ВС</v>
      </c>
      <c r="G59" s="393"/>
      <c r="H59" s="364"/>
      <c r="I59" s="365"/>
      <c r="J59" s="366"/>
      <c r="K59" s="367">
        <v>2</v>
      </c>
      <c r="L59" s="380">
        <f>'пр.хода'!M26</f>
        <v>6</v>
      </c>
      <c r="M59" s="382" t="str">
        <f>VLOOKUP(L59,'пр.взв.'!B1:E114,2,FALSE)</f>
        <v>Кочнева Юлия Александровна</v>
      </c>
      <c r="N59" s="345" t="str">
        <f>VLOOKUP(L59,'пр.взв.'!B1:F158,3,FALSE)</f>
        <v>26.09.95,мс</v>
      </c>
      <c r="O59" s="345" t="str">
        <f>VLOOKUP(M59,'пр.взв.'!C1:G158,3,FALSE)</f>
        <v>ПФО</v>
      </c>
      <c r="P59" s="345" t="str">
        <f>VLOOKUP(L59,'пр.взв.'!B1:G158,5,FALSE)</f>
        <v>ПФО,Нижегородская,  Кстово</v>
      </c>
      <c r="Q59" s="378"/>
      <c r="R59" s="379"/>
      <c r="S59" s="236"/>
      <c r="T59" s="227"/>
    </row>
    <row r="60" spans="1:20" ht="12.75">
      <c r="A60" s="368"/>
      <c r="B60" s="381"/>
      <c r="C60" s="392"/>
      <c r="D60" s="346"/>
      <c r="E60" s="346"/>
      <c r="F60" s="346"/>
      <c r="G60" s="346"/>
      <c r="H60" s="346"/>
      <c r="I60" s="242"/>
      <c r="J60" s="240"/>
      <c r="K60" s="368"/>
      <c r="L60" s="381"/>
      <c r="M60" s="383"/>
      <c r="N60" s="346"/>
      <c r="O60" s="346"/>
      <c r="P60" s="346"/>
      <c r="Q60" s="346"/>
      <c r="R60" s="346"/>
      <c r="S60" s="242"/>
      <c r="T60" s="240"/>
    </row>
    <row r="61" spans="1:20" ht="12.75">
      <c r="A61" s="368"/>
      <c r="B61" s="374">
        <f>'пр.хода'!C32</f>
        <v>7</v>
      </c>
      <c r="C61" s="376" t="str">
        <f>VLOOKUP(B61,'пр.взв.'!B1:E114,2,FALSE)</f>
        <v>Пустовалова Мария Семёновна</v>
      </c>
      <c r="D61" s="355" t="str">
        <f>VLOOKUP(B61,'пр.взв.'!B1:F160,3,FALSE)</f>
        <v>06.03.93,кмс</v>
      </c>
      <c r="E61" s="355" t="str">
        <f>VLOOKUP(C61,'пр.взв.'!C1:G160,3,FALSE)</f>
        <v>ЦФО</v>
      </c>
      <c r="F61" s="355" t="str">
        <f>VLOOKUP(B61,'пр.взв.'!B1:G160,5,FALSE)</f>
        <v>ЦФО,Тамбовская,Тамбов</v>
      </c>
      <c r="G61" s="372"/>
      <c r="H61" s="372"/>
      <c r="I61" s="226"/>
      <c r="J61" s="226"/>
      <c r="K61" s="368"/>
      <c r="L61" s="374">
        <f>'пр.хода'!M32</f>
        <v>8</v>
      </c>
      <c r="M61" s="384" t="str">
        <f>VLOOKUP(L61,'пр.взв.'!B1:E114,2,FALSE)</f>
        <v>Бахит Нада Ашраф</v>
      </c>
      <c r="N61" s="355" t="str">
        <f>VLOOKUP(L61,'пр.взв.'!B1:F160,3,FALSE)</f>
        <v>01.08.96,кмс</v>
      </c>
      <c r="O61" s="355" t="str">
        <f>VLOOKUP(M61,'пр.взв.'!C1:G160,3,FALSE)</f>
        <v>ЦФО</v>
      </c>
      <c r="P61" s="355" t="str">
        <f>VLOOKUP(L61,'пр.взв.'!B1:G160,5,FALSE)</f>
        <v>ЦФО,Рязанская,Рязань,   РССС</v>
      </c>
      <c r="Q61" s="372"/>
      <c r="R61" s="372"/>
      <c r="S61" s="226"/>
      <c r="T61" s="226"/>
    </row>
    <row r="62" spans="1:20" ht="13.5" thickBot="1">
      <c r="A62" s="369"/>
      <c r="B62" s="375"/>
      <c r="C62" s="377"/>
      <c r="D62" s="356"/>
      <c r="E62" s="356"/>
      <c r="F62" s="356"/>
      <c r="G62" s="373"/>
      <c r="H62" s="373"/>
      <c r="I62" s="371"/>
      <c r="J62" s="371"/>
      <c r="K62" s="369"/>
      <c r="L62" s="375"/>
      <c r="M62" s="385"/>
      <c r="N62" s="356"/>
      <c r="O62" s="356"/>
      <c r="P62" s="356"/>
      <c r="Q62" s="373"/>
      <c r="R62" s="373"/>
      <c r="S62" s="371"/>
      <c r="T62" s="371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1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34" t="str">
        <f>HYPERLINK('[1]реквизиты'!$A$2)</f>
        <v>Кубок России по самбо  среди женщин 2016 г.</v>
      </c>
      <c r="B1" s="435"/>
      <c r="C1" s="435"/>
      <c r="D1" s="435"/>
      <c r="E1" s="435"/>
      <c r="F1" s="435"/>
      <c r="G1" s="435"/>
      <c r="H1" s="435"/>
      <c r="I1" s="435"/>
    </row>
    <row r="2" spans="4:5" ht="27" customHeight="1">
      <c r="D2" s="53"/>
      <c r="E2" s="68" t="str">
        <f>HYPERLINK('пр.взв.'!D4)</f>
        <v>в.к.  64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40" t="s">
        <v>12</v>
      </c>
      <c r="B5" s="240" t="s">
        <v>4</v>
      </c>
      <c r="C5" s="227" t="s">
        <v>5</v>
      </c>
      <c r="D5" s="240" t="s">
        <v>13</v>
      </c>
      <c r="E5" s="426" t="s">
        <v>14</v>
      </c>
      <c r="F5" s="427"/>
      <c r="G5" s="240" t="s">
        <v>15</v>
      </c>
      <c r="H5" s="240" t="s">
        <v>16</v>
      </c>
      <c r="I5" s="240" t="s">
        <v>17</v>
      </c>
    </row>
    <row r="6" spans="1:9" ht="12.75">
      <c r="A6" s="226"/>
      <c r="B6" s="226"/>
      <c r="C6" s="226"/>
      <c r="D6" s="226"/>
      <c r="E6" s="428"/>
      <c r="F6" s="429"/>
      <c r="G6" s="226"/>
      <c r="H6" s="226"/>
      <c r="I6" s="226"/>
    </row>
    <row r="7" spans="1:9" ht="12.75">
      <c r="A7" s="438"/>
      <c r="B7" s="355">
        <f>'пр.хода'!D29</f>
        <v>7</v>
      </c>
      <c r="C7" s="430" t="str">
        <f>VLOOKUP(B7,'пр.взв.'!B7:D62,2,FALSE)</f>
        <v>Пустовалова Мария Семёновна</v>
      </c>
      <c r="D7" s="430" t="str">
        <f>VLOOKUP(B7,'пр.взв.'!B7:F92,3,FALSE)</f>
        <v>06.03.93,кмс</v>
      </c>
      <c r="E7" s="436" t="str">
        <f>VLOOKUP(B7,'пр.взв.'!B7:F92,4,FALSE)</f>
        <v>ЦФО</v>
      </c>
      <c r="F7" s="430" t="str">
        <f>VLOOKUP(B7,'пр.взв.'!B7:G82,5,FALSE)</f>
        <v>ЦФО,Тамбовская,Тамбов</v>
      </c>
      <c r="G7" s="346"/>
      <c r="H7" s="242"/>
      <c r="I7" s="240"/>
    </row>
    <row r="8" spans="1:9" ht="12.75">
      <c r="A8" s="438"/>
      <c r="B8" s="240"/>
      <c r="C8" s="430"/>
      <c r="D8" s="430"/>
      <c r="E8" s="436"/>
      <c r="F8" s="430"/>
      <c r="G8" s="346"/>
      <c r="H8" s="242"/>
      <c r="I8" s="240"/>
    </row>
    <row r="9" spans="1:9" ht="12.75">
      <c r="A9" s="437"/>
      <c r="B9" s="355">
        <f>'пр.хода'!C35</f>
        <v>4</v>
      </c>
      <c r="C9" s="430" t="str">
        <f>VLOOKUP(B9,'пр.взв.'!B9:D64,2,FALSE)</f>
        <v>Быстремович Ирина Викторовна</v>
      </c>
      <c r="D9" s="430" t="str">
        <f>VLOOKUP(B9,'пр.взв.'!B9:F94,3,FALSE)</f>
        <v>20.01.92,мс</v>
      </c>
      <c r="E9" s="436" t="str">
        <f>VLOOKUP(B9,'пр.взв.'!B9:F94,4,FALSE)</f>
        <v>С-Пб</v>
      </c>
      <c r="F9" s="430" t="str">
        <f>VLOOKUP(B9,'пр.взв.'!B9:G84,5,FALSE)</f>
        <v>Санкт-Петербург</v>
      </c>
      <c r="G9" s="346"/>
      <c r="H9" s="240"/>
      <c r="I9" s="240"/>
    </row>
    <row r="10" spans="1:9" ht="12.75">
      <c r="A10" s="437"/>
      <c r="B10" s="240"/>
      <c r="C10" s="430"/>
      <c r="D10" s="430"/>
      <c r="E10" s="436"/>
      <c r="F10" s="430"/>
      <c r="G10" s="346"/>
      <c r="H10" s="240"/>
      <c r="I10" s="240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 64 кг.</v>
      </c>
    </row>
    <row r="17" spans="1:9" ht="12.75" customHeight="1">
      <c r="A17" s="240" t="s">
        <v>12</v>
      </c>
      <c r="B17" s="240" t="s">
        <v>4</v>
      </c>
      <c r="C17" s="227" t="s">
        <v>5</v>
      </c>
      <c r="D17" s="240" t="s">
        <v>13</v>
      </c>
      <c r="E17" s="426" t="s">
        <v>14</v>
      </c>
      <c r="F17" s="427"/>
      <c r="G17" s="240" t="s">
        <v>15</v>
      </c>
      <c r="H17" s="240" t="s">
        <v>16</v>
      </c>
      <c r="I17" s="240" t="s">
        <v>17</v>
      </c>
    </row>
    <row r="18" spans="1:9" ht="12.75">
      <c r="A18" s="226"/>
      <c r="B18" s="226"/>
      <c r="C18" s="226"/>
      <c r="D18" s="226"/>
      <c r="E18" s="428"/>
      <c r="F18" s="429"/>
      <c r="G18" s="226"/>
      <c r="H18" s="226"/>
      <c r="I18" s="226"/>
    </row>
    <row r="19" spans="1:9" ht="12.75">
      <c r="A19" s="438"/>
      <c r="B19" s="355">
        <f>'пр.хода'!N29</f>
        <v>6</v>
      </c>
      <c r="C19" s="439" t="str">
        <f>VLOOKUP(B19,'пр.взв.'!B1:D34,2,FALSE)</f>
        <v>Кочнева Юлия Александровна</v>
      </c>
      <c r="D19" s="439" t="str">
        <f>VLOOKUP(B19,'пр.взв.'!B1:F34,3,FALSE)</f>
        <v>26.09.95,мс</v>
      </c>
      <c r="E19" s="431" t="str">
        <f>VLOOKUP(B19,'пр.взв.'!B1:F34,4,FALSE)</f>
        <v>ПФО</v>
      </c>
      <c r="F19" s="430" t="str">
        <f>VLOOKUP(B19,'пр.взв.'!B1:G34,5,FALSE)</f>
        <v>ПФО,Нижегородская,  Кстово</v>
      </c>
      <c r="G19" s="433"/>
      <c r="H19" s="242"/>
      <c r="I19" s="240"/>
    </row>
    <row r="20" spans="1:9" ht="12.75">
      <c r="A20" s="438"/>
      <c r="B20" s="240"/>
      <c r="C20" s="440"/>
      <c r="D20" s="440"/>
      <c r="E20" s="441"/>
      <c r="F20" s="430"/>
      <c r="G20" s="433"/>
      <c r="H20" s="242"/>
      <c r="I20" s="240"/>
    </row>
    <row r="21" spans="1:9" ht="12.75">
      <c r="A21" s="437"/>
      <c r="B21" s="355">
        <f>'пр.хода'!M35</f>
        <v>5</v>
      </c>
      <c r="C21" s="439" t="str">
        <f>VLOOKUP(B21,'пр.взв.'!B1:D36,2,FALSE)</f>
        <v>Ри Айко Чангиевна</v>
      </c>
      <c r="D21" s="439" t="str">
        <f>VLOOKUP(B21,'пр.взв.'!B1:F36,3,FALSE)</f>
        <v>16.02.94,мс</v>
      </c>
      <c r="E21" s="431" t="str">
        <f>VLOOKUP(B21,'пр.взв.'!B2:F36,4,FALSE)</f>
        <v>СФО</v>
      </c>
      <c r="F21" s="430" t="str">
        <f>VLOOKUP(B21,'пр.взв.'!B1:G36,5,FALSE)</f>
        <v>СФО,Новосибирская,    Новосибирск,МО</v>
      </c>
      <c r="G21" s="433"/>
      <c r="H21" s="240"/>
      <c r="I21" s="240"/>
    </row>
    <row r="22" spans="1:9" ht="12.75">
      <c r="A22" s="437"/>
      <c r="B22" s="240"/>
      <c r="C22" s="440"/>
      <c r="D22" s="440"/>
      <c r="E22" s="432"/>
      <c r="F22" s="430"/>
      <c r="G22" s="433"/>
      <c r="H22" s="240"/>
      <c r="I22" s="240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 64 кг.</v>
      </c>
    </row>
    <row r="30" spans="1:9" ht="12.75" customHeight="1">
      <c r="A30" s="240" t="s">
        <v>12</v>
      </c>
      <c r="B30" s="240" t="s">
        <v>4</v>
      </c>
      <c r="C30" s="227" t="s">
        <v>5</v>
      </c>
      <c r="D30" s="240" t="s">
        <v>13</v>
      </c>
      <c r="E30" s="426" t="s">
        <v>14</v>
      </c>
      <c r="F30" s="427"/>
      <c r="G30" s="240" t="s">
        <v>15</v>
      </c>
      <c r="H30" s="240" t="s">
        <v>16</v>
      </c>
      <c r="I30" s="240" t="s">
        <v>17</v>
      </c>
    </row>
    <row r="31" spans="1:9" ht="12.75">
      <c r="A31" s="226"/>
      <c r="B31" s="226"/>
      <c r="C31" s="226"/>
      <c r="D31" s="226"/>
      <c r="E31" s="428"/>
      <c r="F31" s="429"/>
      <c r="G31" s="226"/>
      <c r="H31" s="226"/>
      <c r="I31" s="226"/>
    </row>
    <row r="32" spans="1:9" ht="12.75">
      <c r="A32" s="438"/>
      <c r="B32" s="355">
        <f>'пр.хода'!I14</f>
        <v>3</v>
      </c>
      <c r="C32" s="430" t="str">
        <f>VLOOKUP(B32,'пр.взв.'!B3:D47,2,FALSE)</f>
        <v>Кабулова София Назимовна</v>
      </c>
      <c r="D32" s="430" t="str">
        <f>VLOOKUP(B32,'пр.взв.'!B3:F47,3,FALSE)</f>
        <v>29.05.89,мсмк</v>
      </c>
      <c r="E32" s="436" t="str">
        <f>VLOOKUP(B32,'пр.взв.'!B3:F47,4,FALSE)</f>
        <v>С-Пб</v>
      </c>
      <c r="F32" s="430" t="str">
        <f>VLOOKUP(B32,'пр.взв.'!B3:G47,5,FALSE)</f>
        <v>Санкт-Петербург</v>
      </c>
      <c r="G32" s="346"/>
      <c r="H32" s="242"/>
      <c r="I32" s="240"/>
    </row>
    <row r="33" spans="1:9" ht="12.75">
      <c r="A33" s="438"/>
      <c r="B33" s="240"/>
      <c r="C33" s="430"/>
      <c r="D33" s="430"/>
      <c r="E33" s="436"/>
      <c r="F33" s="430"/>
      <c r="G33" s="346"/>
      <c r="H33" s="242"/>
      <c r="I33" s="240"/>
    </row>
    <row r="34" spans="1:9" ht="12.75">
      <c r="A34" s="437"/>
      <c r="B34" s="355">
        <f>'пр.хода'!M14</f>
        <v>2</v>
      </c>
      <c r="C34" s="430" t="str">
        <f>VLOOKUP(B34,'пр.взв.'!B3:D49,2,FALSE)</f>
        <v>Шляхтина Марина Андреевна</v>
      </c>
      <c r="D34" s="430" t="str">
        <f>VLOOKUP(B34,'пр.взв.'!B3:F49,3,FALSE)</f>
        <v>04.05.90,мс</v>
      </c>
      <c r="E34" s="436" t="str">
        <f>VLOOKUP(B34,'пр.взв.'!B3:F49,4,FALSE)</f>
        <v>Моск</v>
      </c>
      <c r="F34" s="430" t="str">
        <f>VLOOKUP(B34,'пр.взв.'!B3:G49,5,FALSE)</f>
        <v>Москва,ГБУ "МГФСО" </v>
      </c>
      <c r="G34" s="346"/>
      <c r="H34" s="240"/>
      <c r="I34" s="240"/>
    </row>
    <row r="35" spans="1:9" ht="12.75">
      <c r="A35" s="437"/>
      <c r="B35" s="240"/>
      <c r="C35" s="430"/>
      <c r="D35" s="430"/>
      <c r="E35" s="436"/>
      <c r="F35" s="430"/>
      <c r="G35" s="346"/>
      <c r="H35" s="240"/>
      <c r="I35" s="24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0">
      <selection activeCell="A1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7.28125" style="0" customWidth="1"/>
    <col min="10" max="18" width="0" style="0" hidden="1" customWidth="1"/>
  </cols>
  <sheetData>
    <row r="1" spans="1:8" ht="19.5" customHeight="1" thickBot="1">
      <c r="A1" s="466" t="s">
        <v>23</v>
      </c>
      <c r="B1" s="466"/>
      <c r="C1" s="466"/>
      <c r="D1" s="466"/>
      <c r="E1" s="466"/>
      <c r="F1" s="466"/>
      <c r="G1" s="466"/>
      <c r="H1" s="466"/>
    </row>
    <row r="2" spans="2:8" ht="25.5" customHeight="1" thickBot="1">
      <c r="B2" s="217" t="s">
        <v>25</v>
      </c>
      <c r="C2" s="217"/>
      <c r="D2" s="453" t="str">
        <f>HYPERLINK('[1]реквизиты'!$A$2)</f>
        <v>Кубок России по самбо  среди женщин 2016 г.</v>
      </c>
      <c r="E2" s="454"/>
      <c r="F2" s="454"/>
      <c r="G2" s="454"/>
      <c r="H2" s="455"/>
    </row>
    <row r="3" spans="2:8" ht="24.75" customHeight="1" thickBot="1">
      <c r="B3" s="456" t="str">
        <f>'пр.взв.'!A3</f>
        <v>30 сентября - 4 октября 2016г.                г.Кстово (Россия)</v>
      </c>
      <c r="C3" s="456"/>
      <c r="D3" s="456"/>
      <c r="E3" s="456"/>
      <c r="F3" s="456"/>
      <c r="G3" s="456"/>
      <c r="H3" s="87" t="str">
        <f>'пр.взв.'!D4</f>
        <v>в.к.  64 кг.</v>
      </c>
    </row>
    <row r="4" spans="1:24" ht="12.75" customHeight="1" thickBot="1">
      <c r="A4" s="492" t="s">
        <v>49</v>
      </c>
      <c r="B4" s="494" t="s">
        <v>4</v>
      </c>
      <c r="C4" s="496" t="s">
        <v>5</v>
      </c>
      <c r="D4" s="352" t="s">
        <v>6</v>
      </c>
      <c r="E4" s="351" t="s">
        <v>7</v>
      </c>
      <c r="F4" s="352"/>
      <c r="G4" s="470" t="s">
        <v>10</v>
      </c>
      <c r="H4" s="467" t="s">
        <v>8</v>
      </c>
      <c r="J4" s="449" t="str">
        <f>MID(F6,FIND(,F6),3)</f>
        <v>Сан</v>
      </c>
      <c r="K4" s="450">
        <v>1</v>
      </c>
      <c r="L4" s="451" t="s">
        <v>57</v>
      </c>
      <c r="M4" s="447" t="s">
        <v>58</v>
      </c>
      <c r="N4" s="442"/>
      <c r="O4" s="443"/>
      <c r="P4" s="443"/>
      <c r="Q4" s="444"/>
      <c r="S4" s="445" t="s">
        <v>57</v>
      </c>
      <c r="T4" s="447" t="s">
        <v>58</v>
      </c>
      <c r="U4" s="442"/>
      <c r="V4" s="443"/>
      <c r="W4" s="443"/>
      <c r="X4" s="444"/>
    </row>
    <row r="5" spans="1:24" ht="16.5" thickBot="1">
      <c r="A5" s="493"/>
      <c r="B5" s="495"/>
      <c r="C5" s="497"/>
      <c r="D5" s="354"/>
      <c r="E5" s="353"/>
      <c r="F5" s="354"/>
      <c r="G5" s="371"/>
      <c r="H5" s="468"/>
      <c r="J5" s="449"/>
      <c r="K5" s="450"/>
      <c r="L5" s="452"/>
      <c r="M5" s="448"/>
      <c r="N5" s="92">
        <v>1</v>
      </c>
      <c r="O5" s="93">
        <v>2</v>
      </c>
      <c r="P5" s="93">
        <v>3</v>
      </c>
      <c r="Q5" s="94">
        <v>5</v>
      </c>
      <c r="S5" s="446"/>
      <c r="T5" s="448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98">
        <v>1</v>
      </c>
      <c r="B6" s="499">
        <f>'пр.хода'!H8</f>
        <v>3</v>
      </c>
      <c r="C6" s="481" t="str">
        <f>VLOOKUP(B6,'пр.взв.'!B7:H38,2,FALSE)</f>
        <v>Кабулова София Назимовна</v>
      </c>
      <c r="D6" s="500" t="str">
        <f>VLOOKUP(B6,'пр.взв.'!B7:H131,3,FALSE)</f>
        <v>29.05.89,мсмк</v>
      </c>
      <c r="E6" s="464" t="str">
        <f>VLOOKUP(B6,'пр.взв.'!B7:H38,4,FALSE)</f>
        <v>С-Пб</v>
      </c>
      <c r="F6" s="475" t="str">
        <f>VLOOKUP(B6,'пр.взв.'!B7:H38,5,FALSE)</f>
        <v>Санкт-Петербург</v>
      </c>
      <c r="G6" s="461">
        <f>VLOOKUP(B6,'пр.взв.'!B7:H38,6,FALSE)</f>
        <v>0</v>
      </c>
      <c r="H6" s="469" t="str">
        <f>VLOOKUP(B6,'пр.взв.'!B7:H133,7,FALSE)</f>
        <v>Платонов А.П.</v>
      </c>
      <c r="J6" s="449" t="s">
        <v>59</v>
      </c>
      <c r="K6" s="450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Сан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1</v>
      </c>
      <c r="X6" s="98">
        <f aca="true" t="shared" si="3" ref="X6:X11">SUMIF($J$14:$J$17,T6,$K$14:$K$17)</f>
        <v>0</v>
      </c>
    </row>
    <row r="7" spans="1:24" ht="15.75">
      <c r="A7" s="490"/>
      <c r="B7" s="485"/>
      <c r="C7" s="486"/>
      <c r="D7" s="500"/>
      <c r="E7" s="441"/>
      <c r="F7" s="223"/>
      <c r="G7" s="461"/>
      <c r="H7" s="469"/>
      <c r="J7" s="450"/>
      <c r="K7" s="450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Мос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90">
        <v>2</v>
      </c>
      <c r="B8" s="485">
        <f>'пр.хода'!H20</f>
        <v>2</v>
      </c>
      <c r="C8" s="481" t="str">
        <f>VLOOKUP(B8,'пр.взв.'!B1:H40,2,FALSE)</f>
        <v>Шляхтина Марина Андреевна</v>
      </c>
      <c r="D8" s="483" t="str">
        <f>VLOOKUP(B8,'пр.взв.'!B1:H133,3,FALSE)</f>
        <v>04.05.90,мс</v>
      </c>
      <c r="E8" s="431" t="str">
        <f>VLOOKUP(B8,'пр.взв.'!B1:H40,4,FALSE)</f>
        <v>Моск</v>
      </c>
      <c r="F8" s="473" t="str">
        <f>VLOOKUP(B8,'пр.взв.'!B1:H40,5,FALSE)</f>
        <v>Москва,ГБУ "МГФСО" </v>
      </c>
      <c r="G8" s="462">
        <f>VLOOKUP(B8,'пр.взв.'!B1:H40,6,FALSE)</f>
        <v>0</v>
      </c>
      <c r="H8" s="457" t="str">
        <f>VLOOKUP(B8,'пр.взв.'!B1:H135,7,FALSE)</f>
        <v>Мартынов М.Г.       Балачинский С.Р.</v>
      </c>
      <c r="J8" s="450" t="str">
        <f>MID(F8,FIND(,F8),3)</f>
        <v>Мос</v>
      </c>
      <c r="K8" s="450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 </v>
      </c>
      <c r="U8" s="97">
        <f t="shared" si="0"/>
        <v>0</v>
      </c>
      <c r="V8" s="97">
        <f t="shared" si="1"/>
        <v>0</v>
      </c>
      <c r="W8" s="98">
        <f t="shared" si="2"/>
        <v>0</v>
      </c>
      <c r="X8" s="98">
        <f t="shared" si="3"/>
        <v>0</v>
      </c>
    </row>
    <row r="9" spans="1:24" ht="15.75">
      <c r="A9" s="490"/>
      <c r="B9" s="485"/>
      <c r="C9" s="486"/>
      <c r="D9" s="487"/>
      <c r="E9" s="432"/>
      <c r="F9" s="473"/>
      <c r="G9" s="463"/>
      <c r="H9" s="458"/>
      <c r="J9" s="450"/>
      <c r="K9" s="450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СФО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90">
        <v>3</v>
      </c>
      <c r="B10" s="485">
        <f>'пр.хода'!E32</f>
        <v>4</v>
      </c>
      <c r="C10" s="491" t="str">
        <f>VLOOKUP(B10,'пр.взв.'!B1:H42,2,FALSE)</f>
        <v>Быстремович Ирина Викторовна</v>
      </c>
      <c r="D10" s="483" t="str">
        <f>VLOOKUP(B10,'пр.взв.'!B1:H135,3,FALSE)</f>
        <v>20.01.92,мс</v>
      </c>
      <c r="E10" s="431" t="str">
        <f>VLOOKUP(B10,'пр.взв.'!B1:H42,4,FALSE)</f>
        <v>С-Пб</v>
      </c>
      <c r="F10" s="473" t="str">
        <f>VLOOKUP(B10,'пр.взв.'!B1:H42,5,FALSE)</f>
        <v>Санкт-Петербург</v>
      </c>
      <c r="G10" s="462">
        <f>VLOOKUP(B10,'пр.взв.'!B1:H42,6,FALSE)</f>
        <v>0</v>
      </c>
      <c r="H10" s="457" t="str">
        <f>VLOOKUP(B10,'пр.взв.'!B1:H137,7,FALSE)</f>
        <v>Еремина Е.П.         </v>
      </c>
      <c r="J10" s="450" t="str">
        <f>MID(F10,FIND(,F10),3)</f>
        <v>Сан</v>
      </c>
      <c r="K10" s="450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ЦФО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.75">
      <c r="A11" s="490"/>
      <c r="B11" s="485"/>
      <c r="C11" s="486"/>
      <c r="D11" s="487"/>
      <c r="E11" s="432"/>
      <c r="F11" s="473"/>
      <c r="G11" s="463"/>
      <c r="H11" s="458"/>
      <c r="J11" s="450"/>
      <c r="K11" s="450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ПФО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90">
        <v>3</v>
      </c>
      <c r="B12" s="485">
        <f>'пр.хода'!Q32</f>
        <v>5</v>
      </c>
      <c r="C12" s="481" t="str">
        <f>VLOOKUP(B12,'пр.взв.'!B1:H44,2,FALSE)</f>
        <v>Ри Айко Чангиевна</v>
      </c>
      <c r="D12" s="483" t="str">
        <f>VLOOKUP(B12,'пр.взв.'!B1:H137,3,FALSE)</f>
        <v>16.02.94,мс</v>
      </c>
      <c r="E12" s="431" t="str">
        <f>VLOOKUP(B12,'пр.взв.'!B1:H44,4,FALSE)</f>
        <v>СФО</v>
      </c>
      <c r="F12" s="476" t="str">
        <f>VLOOKUP(B12,'пр.взв.'!B1:H44,5,FALSE)</f>
        <v>СФО,Новосибирская,    Новосибирск,МО</v>
      </c>
      <c r="G12" s="462">
        <f>VLOOKUP(B12,'пр.взв.'!B1:H44,6,FALSE)</f>
        <v>0</v>
      </c>
      <c r="H12" s="457" t="str">
        <f>VLOOKUP(B12,'пр.взв.'!B1:H139,7,FALSE)</f>
        <v>Орлов А.А.</v>
      </c>
      <c r="J12" s="450" t="str">
        <f>MID(F12,FIND(,F12),3)</f>
        <v>СФО</v>
      </c>
      <c r="K12" s="450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490"/>
      <c r="B13" s="485"/>
      <c r="C13" s="486"/>
      <c r="D13" s="487"/>
      <c r="E13" s="432"/>
      <c r="F13" s="476"/>
      <c r="G13" s="463"/>
      <c r="H13" s="458"/>
      <c r="J13" s="450"/>
      <c r="K13" s="450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ПФО</v>
      </c>
      <c r="U13" s="102"/>
      <c r="V13" s="102"/>
      <c r="W13" s="103"/>
      <c r="X13" s="103"/>
    </row>
    <row r="14" spans="1:24" ht="12.75" customHeight="1">
      <c r="A14" s="490">
        <v>5</v>
      </c>
      <c r="B14" s="485">
        <f>'пр.хода'!AA25</f>
        <v>7</v>
      </c>
      <c r="C14" s="481" t="str">
        <f>VLOOKUP(B14,'пр.взв.'!B1:H46,2,FALSE)</f>
        <v>Пустовалова Мария Семёновна</v>
      </c>
      <c r="D14" s="483" t="str">
        <f>VLOOKUP(B14,'пр.взв.'!B1:H139,3,FALSE)</f>
        <v>06.03.93,кмс</v>
      </c>
      <c r="E14" s="431" t="str">
        <f>VLOOKUP(B14,'пр.взв.'!B1:H46,4,FALSE)</f>
        <v>ЦФО</v>
      </c>
      <c r="F14" s="473" t="str">
        <f>VLOOKUP(B14,'пр.взв.'!B1:H46,5,FALSE)</f>
        <v>ЦФО,Тамбовская,Тамбов</v>
      </c>
      <c r="G14" s="462">
        <f>VLOOKUP(B14,'пр.взв.'!B1:H46,6,FALSE)</f>
        <v>0</v>
      </c>
      <c r="H14" s="457" t="str">
        <f>VLOOKUP(B14,'пр.взв.'!B1:H141,7,FALSE)</f>
        <v>Быков Е.Н.             Инякин А.А.</v>
      </c>
      <c r="J14" s="450" t="str">
        <f>MID(F14,FIND(,F14),3)</f>
        <v>ЦФО</v>
      </c>
      <c r="K14" s="450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490"/>
      <c r="B15" s="485"/>
      <c r="C15" s="486"/>
      <c r="D15" s="487"/>
      <c r="E15" s="432"/>
      <c r="F15" s="473"/>
      <c r="G15" s="463"/>
      <c r="H15" s="458"/>
      <c r="J15" s="450"/>
      <c r="K15" s="450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90">
        <v>5</v>
      </c>
      <c r="B16" s="485">
        <f>'пр.хода'!AA26</f>
        <v>6</v>
      </c>
      <c r="C16" s="481" t="str">
        <f>VLOOKUP(B16,'пр.взв.'!B1:H48,2,FALSE)</f>
        <v>Кочнева Юлия Александровна</v>
      </c>
      <c r="D16" s="483" t="str">
        <f>VLOOKUP(B16,'пр.взв.'!B1:H141,3,FALSE)</f>
        <v>26.09.95,мс</v>
      </c>
      <c r="E16" s="431" t="str">
        <f>VLOOKUP(B16,'пр.взв.'!B1:H48,4,FALSE)</f>
        <v>ПФО</v>
      </c>
      <c r="F16" s="473" t="str">
        <f>VLOOKUP(B16,'пр.взв.'!B1:H48,5,FALSE)</f>
        <v>ПФО,Нижегородская,  Кстово</v>
      </c>
      <c r="G16" s="462">
        <f>VLOOKUP(B16,'пр.взв.'!B1:H48,6,FALSE)</f>
        <v>0</v>
      </c>
      <c r="H16" s="457" t="str">
        <f>VLOOKUP(B16,'пр.взв.'!B1:H143,7,FALSE)</f>
        <v>Бойчук И.Ю.        Кожемякин В.С.</v>
      </c>
      <c r="J16" s="450" t="str">
        <f>MID(F16,FIND(,F16),3)</f>
        <v>ПФО</v>
      </c>
      <c r="K16" s="450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490"/>
      <c r="B17" s="485"/>
      <c r="C17" s="486"/>
      <c r="D17" s="487"/>
      <c r="E17" s="432"/>
      <c r="F17" s="473"/>
      <c r="G17" s="463"/>
      <c r="H17" s="458"/>
      <c r="J17" s="450"/>
      <c r="K17" s="450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77" t="s">
        <v>48</v>
      </c>
      <c r="B18" s="485">
        <f>'пр.хода'!AA27</f>
        <v>9</v>
      </c>
      <c r="C18" s="481" t="str">
        <f>VLOOKUP(B18,'пр.взв.'!B1:H50,2,FALSE)</f>
        <v>Власова Татьяна Андреевна</v>
      </c>
      <c r="D18" s="483" t="str">
        <f>VLOOKUP(B18,'пр.взв.'!B1:H143,3,FALSE)</f>
        <v>23.07.95,мс</v>
      </c>
      <c r="E18" s="431" t="str">
        <f>VLOOKUP(B18,'пр.взв.'!B1:H50,4,FALSE)</f>
        <v>УФО</v>
      </c>
      <c r="F18" s="473" t="str">
        <f>VLOOKUP(B18,'пр.взв.'!B1:H50,5,FALSE)</f>
        <v>УФО,Тюменская, ВС</v>
      </c>
      <c r="G18" s="462">
        <f>VLOOKUP(B18,'пр.взв.'!B1:H50,6,FALSE)</f>
        <v>0</v>
      </c>
      <c r="H18" s="457" t="str">
        <f>VLOOKUP(B18,'пр.взв.'!B1:H145,7,FALSE)</f>
        <v>Пестич В.Н.          Кулов С.С.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77"/>
      <c r="B19" s="485"/>
      <c r="C19" s="486"/>
      <c r="D19" s="487"/>
      <c r="E19" s="432"/>
      <c r="F19" s="473"/>
      <c r="G19" s="463"/>
      <c r="H19" s="458"/>
    </row>
    <row r="20" spans="1:8" ht="12.75" customHeight="1">
      <c r="A20" s="477" t="s">
        <v>48</v>
      </c>
      <c r="B20" s="485">
        <f>'пр.хода'!AA28</f>
        <v>8</v>
      </c>
      <c r="C20" s="481" t="str">
        <f>VLOOKUP(B20,'пр.взв.'!B2:H52,2,FALSE)</f>
        <v>Бахит Нада Ашраф</v>
      </c>
      <c r="D20" s="483" t="str">
        <f>VLOOKUP(B20,'пр.взв.'!B2:H145,3,FALSE)</f>
        <v>01.08.96,кмс</v>
      </c>
      <c r="E20" s="431" t="str">
        <f>VLOOKUP(B20,'пр.взв.'!B2:H52,4,FALSE)</f>
        <v>ЦФО</v>
      </c>
      <c r="F20" s="473" t="str">
        <f>VLOOKUP(B20,'пр.взв.'!B2:H52,5,FALSE)</f>
        <v>ЦФО,Рязанская,Рязань,   РССС</v>
      </c>
      <c r="G20" s="462">
        <f>VLOOKUP(B20,'пр.взв.'!B2:H52,6,FALSE)</f>
        <v>0</v>
      </c>
      <c r="H20" s="457" t="str">
        <f>VLOOKUP(B20,'пр.взв.'!B2:H147,7,FALSE)</f>
        <v>Глушкова Н.Ю.      Блохин В.А.</v>
      </c>
    </row>
    <row r="21" spans="1:8" ht="12.75">
      <c r="A21" s="477"/>
      <c r="B21" s="485"/>
      <c r="C21" s="486"/>
      <c r="D21" s="487"/>
      <c r="E21" s="432"/>
      <c r="F21" s="473"/>
      <c r="G21" s="463"/>
      <c r="H21" s="458"/>
    </row>
    <row r="22" spans="1:8" ht="12.75" customHeight="1" hidden="1">
      <c r="A22" s="477" t="s">
        <v>124</v>
      </c>
      <c r="B22" s="485">
        <f>'пр.хода'!Z25</f>
        <v>0</v>
      </c>
      <c r="C22" s="481" t="e">
        <f>VLOOKUP(B22,'пр.взв.'!B2:H54,2,FALSE)</f>
        <v>#N/A</v>
      </c>
      <c r="D22" s="483" t="e">
        <f>VLOOKUP(B22,'пр.взв.'!B2:H147,3,FALSE)</f>
        <v>#N/A</v>
      </c>
      <c r="E22" s="431" t="e">
        <f>VLOOKUP(B22,'пр.взв.'!B2:H54,4,FALSE)</f>
        <v>#N/A</v>
      </c>
      <c r="F22" s="473" t="e">
        <f>VLOOKUP(B22,'пр.взв.'!B2:H54,5,FALSE)</f>
        <v>#N/A</v>
      </c>
      <c r="G22" s="462" t="e">
        <f>VLOOKUP(B22,'пр.взв.'!B2:H54,6,FALSE)</f>
        <v>#N/A</v>
      </c>
      <c r="H22" s="457" t="e">
        <f>VLOOKUP(B22,'пр.взв.'!B2:H149,7,FALSE)</f>
        <v>#N/A</v>
      </c>
    </row>
    <row r="23" spans="1:8" ht="12.75" hidden="1">
      <c r="A23" s="477"/>
      <c r="B23" s="485"/>
      <c r="C23" s="486"/>
      <c r="D23" s="487"/>
      <c r="E23" s="432"/>
      <c r="F23" s="473"/>
      <c r="G23" s="463"/>
      <c r="H23" s="458"/>
    </row>
    <row r="24" spans="1:8" ht="12.75" customHeight="1">
      <c r="A24" s="477" t="s">
        <v>125</v>
      </c>
      <c r="B24" s="485">
        <f>'пр.хода'!Z26</f>
        <v>10</v>
      </c>
      <c r="C24" s="481" t="str">
        <f>VLOOKUP(B24,'пр.взв.'!B2:H56,2,FALSE)</f>
        <v>Задорожная Татьяна Владимировна</v>
      </c>
      <c r="D24" s="483" t="str">
        <f>VLOOKUP(B24,'пр.взв.'!B2:H149,3,FALSE)</f>
        <v>07.10.95,мс</v>
      </c>
      <c r="E24" s="431" t="str">
        <f>VLOOKUP(B24,'пр.взв.'!B2:H56,4,FALSE)</f>
        <v>СКФО</v>
      </c>
      <c r="F24" s="473" t="str">
        <f>VLOOKUP(B24,'пр.взв.'!B2:H56,5,FALSE)</f>
        <v>СКФО,Ставропольский, Ставрополь,МО</v>
      </c>
      <c r="G24" s="462">
        <f>VLOOKUP(B24,'пр.взв.'!B2:H56,6,FALSE)</f>
        <v>0</v>
      </c>
      <c r="H24" s="457" t="str">
        <f>VLOOKUP(B24,'пр.взв.'!B2:H151,7,FALSE)</f>
        <v>Соколенко А.Г. Захаркин А.В.</v>
      </c>
    </row>
    <row r="25" spans="1:8" ht="12.75">
      <c r="A25" s="477"/>
      <c r="B25" s="485"/>
      <c r="C25" s="486"/>
      <c r="D25" s="487"/>
      <c r="E25" s="432"/>
      <c r="F25" s="473"/>
      <c r="G25" s="463"/>
      <c r="H25" s="458"/>
    </row>
    <row r="26" spans="1:8" ht="12.75" customHeight="1" hidden="1">
      <c r="A26" s="477" t="s">
        <v>55</v>
      </c>
      <c r="B26" s="485">
        <f>'пр.хода'!Z27</f>
        <v>0</v>
      </c>
      <c r="C26" s="481" t="e">
        <f>VLOOKUP(B26,'пр.взв.'!B2:H58,2,FALSE)</f>
        <v>#N/A</v>
      </c>
      <c r="D26" s="483" t="e">
        <f>VLOOKUP(B26,'пр.взв.'!B2:H151,3,FALSE)</f>
        <v>#N/A</v>
      </c>
      <c r="E26" s="431" t="e">
        <f>VLOOKUP(B26,'пр.взв.'!B2:H58,4,FALSE)</f>
        <v>#N/A</v>
      </c>
      <c r="F26" s="473" t="e">
        <f>VLOOKUP(B26,'пр.взв.'!B2:H58,5,FALSE)</f>
        <v>#N/A</v>
      </c>
      <c r="G26" s="462" t="e">
        <f>VLOOKUP(B26,'пр.взв.'!B2:H58,6,FALSE)</f>
        <v>#N/A</v>
      </c>
      <c r="H26" s="457" t="e">
        <f>VLOOKUP(B26,'пр.взв.'!B2:H153,7,FALSE)</f>
        <v>#N/A</v>
      </c>
    </row>
    <row r="27" spans="1:8" ht="12.75" hidden="1">
      <c r="A27" s="477"/>
      <c r="B27" s="485"/>
      <c r="C27" s="486"/>
      <c r="D27" s="487"/>
      <c r="E27" s="432"/>
      <c r="F27" s="473"/>
      <c r="G27" s="463"/>
      <c r="H27" s="458"/>
    </row>
    <row r="28" spans="1:8" ht="12.75" hidden="1">
      <c r="A28" s="477" t="s">
        <v>55</v>
      </c>
      <c r="B28" s="485">
        <f>'пр.хода'!Z28</f>
        <v>0</v>
      </c>
      <c r="C28" s="481" t="e">
        <f>VLOOKUP(B28,'пр.взв.'!B2:H60,2,FALSE)</f>
        <v>#N/A</v>
      </c>
      <c r="D28" s="483" t="e">
        <f>VLOOKUP(B28,'пр.взв.'!B2:H153,3,FALSE)</f>
        <v>#N/A</v>
      </c>
      <c r="E28" s="431" t="e">
        <f>VLOOKUP(B28,'пр.взв.'!B2:H60,4,FALSE)</f>
        <v>#N/A</v>
      </c>
      <c r="F28" s="473" t="e">
        <f>VLOOKUP(B28,'пр.взв.'!B2:H60,5,FALSE)</f>
        <v>#N/A</v>
      </c>
      <c r="G28" s="462" t="e">
        <f>VLOOKUP(B28,'пр.взв.'!B2:H60,6,FALSE)</f>
        <v>#N/A</v>
      </c>
      <c r="H28" s="457" t="e">
        <f>VLOOKUP(B28,'пр.взв.'!B2:H155,7,FALSE)</f>
        <v>#N/A</v>
      </c>
    </row>
    <row r="29" spans="1:8" ht="12.75" hidden="1">
      <c r="A29" s="477"/>
      <c r="B29" s="485"/>
      <c r="C29" s="486"/>
      <c r="D29" s="487"/>
      <c r="E29" s="432"/>
      <c r="F29" s="473"/>
      <c r="G29" s="463"/>
      <c r="H29" s="458"/>
    </row>
    <row r="30" spans="1:8" ht="12.75">
      <c r="A30" s="488" t="s">
        <v>125</v>
      </c>
      <c r="B30" s="485">
        <f>'пр.хода'!Z29</f>
        <v>1</v>
      </c>
      <c r="C30" s="481" t="str">
        <f>VLOOKUP(B30,'пр.взв.'!B3:H62,2,FALSE)</f>
        <v>Рыбальченко Анна Дмитриевна</v>
      </c>
      <c r="D30" s="483" t="str">
        <f>VLOOKUP(B30,'пр.взв.'!B3:H155,3,FALSE)</f>
        <v>25.02.94,кмс</v>
      </c>
      <c r="E30" s="431" t="str">
        <f>VLOOKUP(B30,'пр.взв.'!B3:H62,4,FALSE)</f>
        <v>С-Пб</v>
      </c>
      <c r="F30" s="473" t="str">
        <f>VLOOKUP(B30,'пр.взв.'!B3:H62,5,FALSE)</f>
        <v>Санкт-Петербург</v>
      </c>
      <c r="G30" s="462">
        <f>VLOOKUP(B30,'пр.взв.'!B3:H62,6,FALSE)</f>
        <v>0</v>
      </c>
      <c r="H30" s="457" t="str">
        <f>VLOOKUP(B30,'пр.взв.'!B3:H157,7,FALSE)</f>
        <v>Савельев А.В.       Зверев С.А.</v>
      </c>
    </row>
    <row r="31" spans="1:8" ht="12.75">
      <c r="A31" s="489"/>
      <c r="B31" s="485"/>
      <c r="C31" s="486"/>
      <c r="D31" s="487"/>
      <c r="E31" s="432"/>
      <c r="F31" s="473"/>
      <c r="G31" s="463"/>
      <c r="H31" s="458"/>
    </row>
    <row r="32" spans="1:8" ht="12.75" hidden="1">
      <c r="A32" s="477" t="s">
        <v>56</v>
      </c>
      <c r="B32" s="485">
        <f>'пр.хода'!Z30</f>
        <v>14</v>
      </c>
      <c r="C32" s="481" t="e">
        <f>VLOOKUP(B32,'пр.взв.'!B3:H64,2,FALSE)</f>
        <v>#N/A</v>
      </c>
      <c r="D32" s="483" t="e">
        <f>VLOOKUP(B32,'пр.взв.'!B3:H157,3,FALSE)</f>
        <v>#N/A</v>
      </c>
      <c r="E32" s="431" t="e">
        <f>VLOOKUP(B32,'пр.взв.'!B3:H64,4,FALSE)</f>
        <v>#N/A</v>
      </c>
      <c r="F32" s="473" t="e">
        <f>VLOOKUP(B32,'пр.взв.'!B3:H64,5,FALSE)</f>
        <v>#N/A</v>
      </c>
      <c r="G32" s="459" t="e">
        <f>VLOOKUP(B32,'пр.взв.'!B3:H64,6,FALSE)</f>
        <v>#N/A</v>
      </c>
      <c r="H32" s="457" t="e">
        <f>VLOOKUP(B32,'пр.взв.'!B3:H159,7,FALSE)</f>
        <v>#N/A</v>
      </c>
    </row>
    <row r="33" spans="1:8" ht="12.75" hidden="1">
      <c r="A33" s="477"/>
      <c r="B33" s="485"/>
      <c r="C33" s="486"/>
      <c r="D33" s="487"/>
      <c r="E33" s="432"/>
      <c r="F33" s="473"/>
      <c r="G33" s="460"/>
      <c r="H33" s="458"/>
    </row>
    <row r="34" spans="1:8" ht="12.75" hidden="1">
      <c r="A34" s="477" t="s">
        <v>56</v>
      </c>
      <c r="B34" s="485">
        <f>'пр.хода'!Z31</f>
        <v>15</v>
      </c>
      <c r="C34" s="481" t="e">
        <f>VLOOKUP(B34,'пр.взв.'!B3:H66,2,FALSE)</f>
        <v>#N/A</v>
      </c>
      <c r="D34" s="483" t="e">
        <f>VLOOKUP(B34,'пр.взв.'!B3:H159,3,FALSE)</f>
        <v>#N/A</v>
      </c>
      <c r="E34" s="431" t="e">
        <f>VLOOKUP(B34,'пр.взв.'!B3:H66,4,FALSE)</f>
        <v>#N/A</v>
      </c>
      <c r="F34" s="473" t="e">
        <f>VLOOKUP(B34,'пр.взв.'!B3:H66,5,FALSE)</f>
        <v>#N/A</v>
      </c>
      <c r="G34" s="459" t="e">
        <f>VLOOKUP(B34,'пр.взв.'!B3:H66,6,FALSE)</f>
        <v>#N/A</v>
      </c>
      <c r="H34" s="457" t="e">
        <f>VLOOKUP(B34,'пр.взв.'!B3:H161,7,FALSE)</f>
        <v>#N/A</v>
      </c>
    </row>
    <row r="35" spans="1:8" ht="12.75" hidden="1">
      <c r="A35" s="477"/>
      <c r="B35" s="485"/>
      <c r="C35" s="486"/>
      <c r="D35" s="487"/>
      <c r="E35" s="432"/>
      <c r="F35" s="473"/>
      <c r="G35" s="460"/>
      <c r="H35" s="458"/>
    </row>
    <row r="36" spans="1:8" ht="12.75" hidden="1">
      <c r="A36" s="477" t="s">
        <v>56</v>
      </c>
      <c r="B36" s="479">
        <f>'пр.хода'!Z32</f>
        <v>16</v>
      </c>
      <c r="C36" s="481" t="e">
        <f>VLOOKUP(B36,'пр.взв.'!B3:H68,2,FALSE)</f>
        <v>#N/A</v>
      </c>
      <c r="D36" s="483" t="e">
        <f>VLOOKUP(B36,'пр.взв.'!B3:H161,3,FALSE)</f>
        <v>#N/A</v>
      </c>
      <c r="E36" s="431" t="e">
        <f>VLOOKUP(B36,'пр.взв.'!B3:H68,4,FALSE)</f>
        <v>#N/A</v>
      </c>
      <c r="F36" s="473" t="e">
        <f>VLOOKUP(B36,'пр.взв.'!B3:H68,5,FALSE)</f>
        <v>#N/A</v>
      </c>
      <c r="G36" s="459" t="e">
        <f>VLOOKUP(B36,'пр.взв.'!B3:H68,6,FALSE)</f>
        <v>#N/A</v>
      </c>
      <c r="H36" s="457" t="e">
        <f>VLOOKUP(B36,'пр.взв.'!B3:H163,7,FALSE)</f>
        <v>#N/A</v>
      </c>
    </row>
    <row r="37" spans="1:8" ht="13.5" hidden="1" thickBot="1">
      <c r="A37" s="478"/>
      <c r="B37" s="480"/>
      <c r="C37" s="482"/>
      <c r="D37" s="484"/>
      <c r="E37" s="472"/>
      <c r="F37" s="474"/>
      <c r="G37" s="471"/>
      <c r="H37" s="465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/р.Адыгея/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7" t="str">
        <f>HYPERLINK('[1]реквизиты'!$A$2)</f>
        <v>Кубок России по самбо  среди женщин 2016 г.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4"/>
      <c r="M1" s="44"/>
      <c r="N1" s="44"/>
      <c r="O1" s="44"/>
      <c r="P1" s="44"/>
    </row>
    <row r="2" spans="1:19" ht="12.75" customHeight="1">
      <c r="A2" s="517" t="str">
        <f>HYPERLINK('[1]реквизиты'!$A$3)</f>
        <v>30 сентября - 4 октября 2016г.                г.Кстово (Россия)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 64 кг.</v>
      </c>
      <c r="G3" s="46"/>
      <c r="H3" s="46"/>
      <c r="I3" s="46"/>
      <c r="J3" s="46"/>
      <c r="K3" s="46"/>
      <c r="L3" s="46"/>
    </row>
    <row r="4" spans="1:3" ht="16.5" thickBot="1">
      <c r="A4" s="518" t="s">
        <v>0</v>
      </c>
      <c r="B4" s="518"/>
      <c r="C4" s="5"/>
    </row>
    <row r="5" spans="1:13" ht="12.75" customHeight="1" thickBot="1">
      <c r="A5" s="516">
        <v>1</v>
      </c>
      <c r="B5" s="511" t="str">
        <f>VLOOKUP(A5,'пр.взв.'!B5:C36,2,FALSE)</f>
        <v>Рыбальченко Анна Дмитриевна</v>
      </c>
      <c r="C5" s="514" t="str">
        <f>VLOOKUP(A5,'пр.взв.'!B5:F36,3,FALSE)</f>
        <v>25.02.94,кмс</v>
      </c>
      <c r="D5" s="511" t="str">
        <f>'пр.взв.'!F7</f>
        <v>Санкт-Петербург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03"/>
      <c r="B6" s="513"/>
      <c r="C6" s="515"/>
      <c r="D6" s="513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03">
        <v>9</v>
      </c>
      <c r="B7" s="507" t="str">
        <f>VLOOKUP(A7,'пр.взв.'!B7:C38,2,FALSE)</f>
        <v>Власова Татьяна Андреевна</v>
      </c>
      <c r="C7" s="509" t="str">
        <f>VLOOKUP(A7,'пр.взв.'!B5:F36,3,FALSE)</f>
        <v>23.07.95,мс</v>
      </c>
      <c r="D7" s="501" t="str">
        <f>VLOOKUP(A7,'пр.взв.'!B1:G36,5,FALSE)</f>
        <v>УФО,Тюменская, ВС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04"/>
      <c r="B8" s="508"/>
      <c r="C8" s="510"/>
      <c r="D8" s="508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16">
        <v>5</v>
      </c>
      <c r="B9" s="511" t="str">
        <f>VLOOKUP(A9,'пр.взв.'!B9:C40,2,FALSE)</f>
        <v>Ри Айко Чангиевна</v>
      </c>
      <c r="C9" s="514" t="str">
        <f>VLOOKUP(A9,'пр.взв.'!B5:E36,3,FALSE)</f>
        <v>16.02.94,мс</v>
      </c>
      <c r="D9" s="511" t="str">
        <f>VLOOKUP(A9,'пр.взв.'!B3:G38,5,FALSE)</f>
        <v>СФО,Новосибирская,    Новосибирск,МО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03"/>
      <c r="B10" s="513"/>
      <c r="C10" s="515"/>
      <c r="D10" s="513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03">
        <v>13</v>
      </c>
      <c r="B11" s="507" t="e">
        <f>VLOOKUP(A11,'пр.взв.'!B5:C36,2,FALSE)</f>
        <v>#N/A</v>
      </c>
      <c r="C11" s="509" t="e">
        <f>VLOOKUP(A11,'пр.взв.'!B5:E36,3,FALSE)</f>
        <v>#N/A</v>
      </c>
      <c r="D11" s="501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04"/>
      <c r="B12" s="508"/>
      <c r="C12" s="510"/>
      <c r="D12" s="508"/>
      <c r="E12" s="17"/>
      <c r="F12" s="512"/>
      <c r="G12" s="512"/>
      <c r="H12" s="25"/>
      <c r="I12" s="19"/>
      <c r="J12" s="13"/>
      <c r="K12" s="13"/>
      <c r="L12" s="13"/>
    </row>
    <row r="13" spans="1:12" ht="12.75" customHeight="1" thickBot="1">
      <c r="A13" s="516">
        <v>3</v>
      </c>
      <c r="B13" s="511" t="str">
        <f>VLOOKUP(A13,'пр.взв.'!B5:C36,2,FALSE)</f>
        <v>Кабулова София Назимовна</v>
      </c>
      <c r="C13" s="514" t="str">
        <f>VLOOKUP(A13,'пр.взв.'!B5:E36,3,FALSE)</f>
        <v>29.05.89,мсмк</v>
      </c>
      <c r="D13" s="511" t="str">
        <f>VLOOKUP(A13,'пр.взв.'!B7:G42,5,FALSE)</f>
        <v>Санкт-Петербург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03"/>
      <c r="B14" s="513"/>
      <c r="C14" s="515"/>
      <c r="D14" s="513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03">
        <v>11</v>
      </c>
      <c r="B15" s="507" t="e">
        <f>VLOOKUP(A15,'пр.взв.'!B15:C45,2,FALSE)</f>
        <v>#N/A</v>
      </c>
      <c r="C15" s="509" t="e">
        <f>VLOOKUP(A15,'пр.взв.'!B5:E36,3,FALSE)</f>
        <v>#N/A</v>
      </c>
      <c r="D15" s="501" t="e">
        <f>VLOOKUP(A15,'пр.взв.'!B9:G44,5,FALSE)</f>
        <v>#N/A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04"/>
      <c r="B16" s="508"/>
      <c r="C16" s="510"/>
      <c r="D16" s="50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16">
        <v>7</v>
      </c>
      <c r="B17" s="511" t="str">
        <f>VLOOKUP(A17,'пр.взв.'!B17:C47,2,FALSE)</f>
        <v>Пустовалова Мария Семёновна</v>
      </c>
      <c r="C17" s="514" t="str">
        <f>VLOOKUP(A17,'пр.взв.'!B5:E36,3,FALSE)</f>
        <v>06.03.93,кмс</v>
      </c>
      <c r="D17" s="511" t="str">
        <f>VLOOKUP(A17,'пр.взв.'!B11:G46,5,FALSE)</f>
        <v>ЦФО,Тамбовская,Тамбов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03"/>
      <c r="B18" s="513"/>
      <c r="C18" s="515"/>
      <c r="D18" s="513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03">
        <v>15</v>
      </c>
      <c r="B19" s="507" t="e">
        <f>VLOOKUP(A19,'пр.взв.'!B19:C49,2,FALSE)</f>
        <v>#N/A</v>
      </c>
      <c r="C19" s="509" t="e">
        <f>VLOOKUP(A19,'пр.взв.'!B5:E36,3,FALSE)</f>
        <v>#N/A</v>
      </c>
      <c r="D19" s="501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04"/>
      <c r="B20" s="508"/>
      <c r="C20" s="510"/>
      <c r="D20" s="50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16">
        <v>2</v>
      </c>
      <c r="B22" s="511" t="str">
        <f>VLOOKUP(A22,'пр.взв.'!B7:E38,2,FALSE)</f>
        <v>Шляхтина Марина Андреевна</v>
      </c>
      <c r="C22" s="514" t="str">
        <f>VLOOKUP(A22,'пр.взв.'!B7:E38,3,FALSE)</f>
        <v>04.05.90,мс</v>
      </c>
      <c r="D22" s="511" t="str">
        <f>'пр.взв.'!F9</f>
        <v>Москва,ГБУ "МГФСО" </v>
      </c>
      <c r="E22" s="12"/>
      <c r="F22" s="13"/>
      <c r="G22" s="13"/>
      <c r="H22" s="13"/>
      <c r="I22" s="13"/>
      <c r="J22" s="4"/>
      <c r="K22" s="16"/>
    </row>
    <row r="23" spans="1:11" ht="15.75">
      <c r="A23" s="503"/>
      <c r="B23" s="513"/>
      <c r="C23" s="515"/>
      <c r="D23" s="501"/>
      <c r="E23" s="89"/>
      <c r="F23" s="15"/>
      <c r="G23" s="15"/>
      <c r="H23" s="13"/>
      <c r="I23" s="13"/>
      <c r="J23" s="4"/>
      <c r="K23" s="31"/>
    </row>
    <row r="24" spans="1:11" ht="16.5" thickBot="1">
      <c r="A24" s="503">
        <v>10</v>
      </c>
      <c r="B24" s="507" t="str">
        <f>VLOOKUP(A24,'пр.взв.'!B7:E38,2,FALSE)</f>
        <v>Задорожная Татьяна Владимировна</v>
      </c>
      <c r="C24" s="509" t="str">
        <f>VLOOKUP(A24,'пр.взв.'!B7:E38,3,FALSE)</f>
        <v>07.10.95,мс</v>
      </c>
      <c r="D24" s="501" t="str">
        <f>VLOOKUP(A24,'пр.взв.'!B8:G53,5,FALSE)</f>
        <v>СКФО,Ставропольский, Ставрополь,МО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04"/>
      <c r="B25" s="508"/>
      <c r="C25" s="510"/>
      <c r="D25" s="502"/>
      <c r="E25" s="17"/>
      <c r="F25" s="21"/>
      <c r="G25" s="19"/>
      <c r="H25" s="13"/>
      <c r="I25" s="13"/>
      <c r="J25" s="4"/>
      <c r="K25" s="31"/>
    </row>
    <row r="26" spans="1:11" ht="16.5" thickBot="1">
      <c r="A26" s="516">
        <v>6</v>
      </c>
      <c r="B26" s="511" t="str">
        <f>VLOOKUP(A26,'пр.взв.'!B7:E38,2,FALSE)</f>
        <v>Кочнева Юлия Александровна</v>
      </c>
      <c r="C26" s="514" t="str">
        <f>VLOOKUP(A26,'пр.взв.'!B7:E38,3,FALSE)</f>
        <v>26.09.95,мс</v>
      </c>
      <c r="D26" s="511" t="str">
        <f>VLOOKUP(A26,'пр.взв.'!B2:G55,5,FALSE)</f>
        <v>ПФО,Нижегородская,  Кстово</v>
      </c>
      <c r="E26" s="12"/>
      <c r="F26" s="21"/>
      <c r="G26" s="16"/>
      <c r="H26" s="26"/>
      <c r="I26" s="13"/>
      <c r="J26" s="4"/>
      <c r="K26" s="31"/>
    </row>
    <row r="27" spans="1:11" ht="15.75">
      <c r="A27" s="503"/>
      <c r="B27" s="513"/>
      <c r="C27" s="515"/>
      <c r="D27" s="501"/>
      <c r="E27" s="89"/>
      <c r="F27" s="24"/>
      <c r="G27" s="15"/>
      <c r="H27" s="25"/>
      <c r="I27" s="13"/>
      <c r="J27" s="4"/>
      <c r="K27" s="31"/>
    </row>
    <row r="28" spans="1:11" ht="16.5" thickBot="1">
      <c r="A28" s="503">
        <v>14</v>
      </c>
      <c r="B28" s="507" t="e">
        <f>VLOOKUP(A28,'пр.взв.'!B7:E38,2,FALSE)</f>
        <v>#N/A</v>
      </c>
      <c r="C28" s="509" t="e">
        <f>VLOOKUP(A28,'пр.взв.'!B7:E38,3,FALSE)</f>
        <v>#N/A</v>
      </c>
      <c r="D28" s="501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04"/>
      <c r="B29" s="508"/>
      <c r="C29" s="510"/>
      <c r="D29" s="502"/>
      <c r="E29" s="17"/>
      <c r="F29" s="512"/>
      <c r="G29" s="512"/>
      <c r="H29" s="25"/>
      <c r="I29" s="19"/>
      <c r="J29" s="3"/>
      <c r="K29" s="30"/>
    </row>
    <row r="30" spans="1:9" ht="16.5" thickBot="1">
      <c r="A30" s="516">
        <v>4</v>
      </c>
      <c r="B30" s="511" t="str">
        <f>VLOOKUP(A30,'пр.взв.'!B7:E38,2,FALSE)</f>
        <v>Быстремович Ирина Викторовна</v>
      </c>
      <c r="C30" s="514" t="str">
        <f>VLOOKUP(A30,'пр.взв.'!B7:E38,3,FALSE)</f>
        <v>20.01.92,мс</v>
      </c>
      <c r="D30" s="511" t="str">
        <f>VLOOKUP(A30,'пр.взв.'!B6:G59,5,FALSE)</f>
        <v>Санкт-Петербург</v>
      </c>
      <c r="E30" s="12"/>
      <c r="F30" s="15"/>
      <c r="G30" s="15"/>
      <c r="H30" s="25"/>
      <c r="I30" s="16"/>
    </row>
    <row r="31" spans="1:9" ht="15.75">
      <c r="A31" s="503"/>
      <c r="B31" s="513"/>
      <c r="C31" s="515"/>
      <c r="D31" s="501"/>
      <c r="E31" s="89"/>
      <c r="F31" s="15"/>
      <c r="G31" s="15"/>
      <c r="H31" s="25"/>
      <c r="I31" s="13"/>
    </row>
    <row r="32" spans="1:9" ht="16.5" thickBot="1">
      <c r="A32" s="503">
        <v>12</v>
      </c>
      <c r="B32" s="507" t="e">
        <f>VLOOKUP(A32,'пр.взв.'!B7:E38,2,FALSE)</f>
        <v>#N/A</v>
      </c>
      <c r="C32" s="509" t="e">
        <f>VLOOKUP(A32,'пр.взв.'!B7:E38,3,FALSE)</f>
        <v>#N/A</v>
      </c>
      <c r="D32" s="501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504"/>
      <c r="B33" s="508"/>
      <c r="C33" s="510"/>
      <c r="D33" s="502"/>
      <c r="E33" s="17"/>
      <c r="F33" s="21"/>
      <c r="G33" s="19"/>
      <c r="H33" s="27"/>
      <c r="I33" s="13"/>
    </row>
    <row r="34" spans="1:9" ht="16.5" thickBot="1">
      <c r="A34" s="516">
        <v>8</v>
      </c>
      <c r="B34" s="511" t="str">
        <f>VLOOKUP(A34,'пр.взв.'!B7:E38,2,FALSE)</f>
        <v>Бахит Нада Ашраф</v>
      </c>
      <c r="C34" s="514" t="str">
        <f>VLOOKUP(A34,'пр.взв.'!B7:E38,3,FALSE)</f>
        <v>01.08.96,кмс</v>
      </c>
      <c r="D34" s="511" t="str">
        <f>VLOOKUP(A34,'пр.взв.'!B10:G63,5,FALSE)</f>
        <v>ЦФО,Рязанская,Рязань,   РССС</v>
      </c>
      <c r="E34" s="12"/>
      <c r="F34" s="22"/>
      <c r="G34" s="16"/>
      <c r="H34" s="10"/>
      <c r="I34" s="10"/>
    </row>
    <row r="35" spans="1:9" ht="15.75">
      <c r="A35" s="503"/>
      <c r="B35" s="513"/>
      <c r="C35" s="515"/>
      <c r="D35" s="501"/>
      <c r="E35" s="89"/>
      <c r="F35" s="23"/>
      <c r="G35" s="17"/>
      <c r="H35" s="18"/>
      <c r="I35" s="18"/>
    </row>
    <row r="36" spans="1:9" ht="16.5" thickBot="1">
      <c r="A36" s="503">
        <v>16</v>
      </c>
      <c r="B36" s="507" t="e">
        <f>VLOOKUP(A36,'пр.взв.'!B7:E38,2,FALSE)</f>
        <v>#N/A</v>
      </c>
      <c r="C36" s="509" t="e">
        <f>VLOOKUP(A36,'пр.взв.'!B7:E38,3,FALSE)</f>
        <v>#N/A</v>
      </c>
      <c r="D36" s="501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04"/>
      <c r="B37" s="508"/>
      <c r="C37" s="510"/>
      <c r="D37" s="502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05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05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06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06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4" sqref="A1:H44"/>
    </sheetView>
  </sheetViews>
  <sheetFormatPr defaultColWidth="9.140625" defaultRowHeight="12.75"/>
  <sheetData>
    <row r="1" spans="1:8" ht="15.75" thickBot="1">
      <c r="A1" s="453" t="str">
        <f>HYPERLINK('[1]реквизиты'!$A$2)</f>
        <v>Кубок России по самбо  среди женщин 2016 г.</v>
      </c>
      <c r="B1" s="454"/>
      <c r="C1" s="454"/>
      <c r="D1" s="454"/>
      <c r="E1" s="454"/>
      <c r="F1" s="454"/>
      <c r="G1" s="454"/>
      <c r="H1" s="455"/>
    </row>
    <row r="2" spans="1:8" ht="12.75">
      <c r="A2" s="537" t="str">
        <f>HYPERLINK('[1]реквизиты'!$A$3)</f>
        <v>30 сентября - 4 октября 2016г.                г.Кстово (Россия)</v>
      </c>
      <c r="B2" s="537"/>
      <c r="C2" s="537"/>
      <c r="D2" s="537"/>
      <c r="E2" s="537"/>
      <c r="F2" s="537"/>
      <c r="G2" s="537"/>
      <c r="H2" s="537"/>
    </row>
    <row r="3" spans="1:8" ht="18.75" thickBot="1">
      <c r="A3" s="538" t="s">
        <v>30</v>
      </c>
      <c r="B3" s="538"/>
      <c r="C3" s="538"/>
      <c r="D3" s="538"/>
      <c r="E3" s="538"/>
      <c r="F3" s="538"/>
      <c r="G3" s="538"/>
      <c r="H3" s="538"/>
    </row>
    <row r="4" spans="2:8" ht="18.75" thickBot="1">
      <c r="B4" s="70"/>
      <c r="C4" s="71"/>
      <c r="D4" s="539" t="str">
        <f>HYPERLINK('пр.взв.'!D4)</f>
        <v>в.к.  64 кг.</v>
      </c>
      <c r="E4" s="540"/>
      <c r="F4" s="541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42" t="s">
        <v>31</v>
      </c>
      <c r="B6" s="528" t="str">
        <f>VLOOKUP(J6,'пр.взв.'!B7:G38,2,FALSE)</f>
        <v>Кабулова София Назимовна</v>
      </c>
      <c r="C6" s="528"/>
      <c r="D6" s="528"/>
      <c r="E6" s="528"/>
      <c r="F6" s="528"/>
      <c r="G6" s="528"/>
      <c r="H6" s="530" t="str">
        <f>VLOOKUP(J6,'пр.взв.'!B7:G38,3,FALSE)</f>
        <v>29.05.89,мсмк</v>
      </c>
      <c r="I6" s="71"/>
      <c r="J6" s="69">
        <f>'пр.хода'!H8</f>
        <v>3</v>
      </c>
    </row>
    <row r="7" spans="1:10" ht="18">
      <c r="A7" s="543"/>
      <c r="B7" s="529"/>
      <c r="C7" s="529"/>
      <c r="D7" s="529"/>
      <c r="E7" s="529"/>
      <c r="F7" s="529"/>
      <c r="G7" s="529"/>
      <c r="H7" s="531"/>
      <c r="I7" s="71"/>
      <c r="J7" s="69"/>
    </row>
    <row r="8" spans="1:10" ht="18">
      <c r="A8" s="543"/>
      <c r="B8" s="535" t="str">
        <f>VLOOKUP(J6,'пр.взв.'!B7:G38,4,FALSE)</f>
        <v>С-Пб</v>
      </c>
      <c r="C8" s="535"/>
      <c r="D8" s="535" t="str">
        <f>VLOOKUP(J6,'пр.взв.'!B7:G38,5,FALSE)</f>
        <v>Санкт-Петербург</v>
      </c>
      <c r="E8" s="535"/>
      <c r="F8" s="535"/>
      <c r="G8" s="535"/>
      <c r="H8" s="536"/>
      <c r="I8" s="71"/>
      <c r="J8" s="69"/>
    </row>
    <row r="9" spans="1:10" ht="18.75" thickBot="1">
      <c r="A9" s="544"/>
      <c r="B9" s="523"/>
      <c r="C9" s="523"/>
      <c r="D9" s="523"/>
      <c r="E9" s="523"/>
      <c r="F9" s="523"/>
      <c r="G9" s="523"/>
      <c r="H9" s="524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32" t="s">
        <v>32</v>
      </c>
      <c r="B11" s="528" t="str">
        <f>VLOOKUP(J11,'пр.взв.'!B2:G43,2,FALSE)</f>
        <v>Шляхтина Марина Андреевна</v>
      </c>
      <c r="C11" s="528"/>
      <c r="D11" s="528"/>
      <c r="E11" s="528"/>
      <c r="F11" s="528"/>
      <c r="G11" s="528"/>
      <c r="H11" s="530" t="str">
        <f>VLOOKUP(J11,'пр.взв.'!B2:G43,3,FALSE)</f>
        <v>04.05.90,мс</v>
      </c>
      <c r="I11" s="71"/>
      <c r="J11" s="69">
        <f>'пр.хода'!H20</f>
        <v>2</v>
      </c>
    </row>
    <row r="12" spans="1:10" ht="18" customHeight="1">
      <c r="A12" s="533"/>
      <c r="B12" s="529"/>
      <c r="C12" s="529"/>
      <c r="D12" s="529"/>
      <c r="E12" s="529"/>
      <c r="F12" s="529"/>
      <c r="G12" s="529"/>
      <c r="H12" s="531"/>
      <c r="I12" s="71"/>
      <c r="J12" s="69"/>
    </row>
    <row r="13" spans="1:10" ht="18">
      <c r="A13" s="533"/>
      <c r="B13" s="535" t="str">
        <f>VLOOKUP(J11,'пр.взв.'!B2:G43,4,FALSE)</f>
        <v>Моск</v>
      </c>
      <c r="C13" s="535"/>
      <c r="D13" s="535" t="str">
        <f>VLOOKUP(J11,'пр.взв.'!B2:G43,5,FALSE)</f>
        <v>Москва,ГБУ "МГФСО" </v>
      </c>
      <c r="E13" s="535"/>
      <c r="F13" s="535"/>
      <c r="G13" s="535"/>
      <c r="H13" s="536"/>
      <c r="I13" s="71"/>
      <c r="J13" s="69"/>
    </row>
    <row r="14" spans="1:10" ht="18.75" thickBot="1">
      <c r="A14" s="534"/>
      <c r="B14" s="523"/>
      <c r="C14" s="523"/>
      <c r="D14" s="523"/>
      <c r="E14" s="523"/>
      <c r="F14" s="523"/>
      <c r="G14" s="523"/>
      <c r="H14" s="524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25" t="s">
        <v>33</v>
      </c>
      <c r="B16" s="528" t="str">
        <f>VLOOKUP(J16,'пр.взв.'!B4:G87,2,FALSE)</f>
        <v>Быстремович Ирина Викторовна</v>
      </c>
      <c r="C16" s="528"/>
      <c r="D16" s="528"/>
      <c r="E16" s="528"/>
      <c r="F16" s="528"/>
      <c r="G16" s="528"/>
      <c r="H16" s="530" t="str">
        <f>VLOOKUP(J16,'пр.взв.'!B4:G97,3,FALSE)</f>
        <v>20.01.92,мс</v>
      </c>
      <c r="I16" s="71"/>
      <c r="J16" s="69">
        <f>'пр.хода'!E32</f>
        <v>4</v>
      </c>
    </row>
    <row r="17" spans="1:10" ht="18" customHeight="1">
      <c r="A17" s="526"/>
      <c r="B17" s="529"/>
      <c r="C17" s="529"/>
      <c r="D17" s="529"/>
      <c r="E17" s="529"/>
      <c r="F17" s="529"/>
      <c r="G17" s="529"/>
      <c r="H17" s="531"/>
      <c r="I17" s="71"/>
      <c r="J17" s="69"/>
    </row>
    <row r="18" spans="1:10" ht="18">
      <c r="A18" s="526"/>
      <c r="B18" s="535" t="str">
        <f>VLOOKUP(J16,'пр.взв.'!B7:G48,4,FALSE)</f>
        <v>С-Пб</v>
      </c>
      <c r="C18" s="535"/>
      <c r="D18" s="535" t="str">
        <f>VLOOKUP(J16,'пр.взв.'!B7:G48,5,FALSE)</f>
        <v>Санкт-Петербург</v>
      </c>
      <c r="E18" s="535"/>
      <c r="F18" s="535"/>
      <c r="G18" s="535"/>
      <c r="H18" s="536"/>
      <c r="I18" s="71"/>
      <c r="J18" s="69"/>
    </row>
    <row r="19" spans="1:10" ht="18.75" thickBot="1">
      <c r="A19" s="527"/>
      <c r="B19" s="523"/>
      <c r="C19" s="523"/>
      <c r="D19" s="523"/>
      <c r="E19" s="523"/>
      <c r="F19" s="523"/>
      <c r="G19" s="523"/>
      <c r="H19" s="524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25" t="s">
        <v>33</v>
      </c>
      <c r="B21" s="528" t="str">
        <f>VLOOKUP(J21,'пр.взв.'!B2:G53,2,FALSE)</f>
        <v>Ри Айко Чангиевна</v>
      </c>
      <c r="C21" s="528"/>
      <c r="D21" s="528"/>
      <c r="E21" s="528"/>
      <c r="F21" s="528"/>
      <c r="G21" s="528"/>
      <c r="H21" s="530" t="str">
        <f>VLOOKUP(J21,'пр.взв.'!B3:G92,3,FALSE)</f>
        <v>16.02.94,мс</v>
      </c>
      <c r="I21" s="71"/>
      <c r="J21" s="69">
        <f>'пр.хода'!Q32</f>
        <v>5</v>
      </c>
    </row>
    <row r="22" spans="1:10" ht="18" customHeight="1">
      <c r="A22" s="526"/>
      <c r="B22" s="529"/>
      <c r="C22" s="529"/>
      <c r="D22" s="529"/>
      <c r="E22" s="529"/>
      <c r="F22" s="529"/>
      <c r="G22" s="529"/>
      <c r="H22" s="531"/>
      <c r="I22" s="71"/>
      <c r="J22" s="69"/>
    </row>
    <row r="23" spans="1:9" ht="18">
      <c r="A23" s="526"/>
      <c r="B23" s="535" t="str">
        <f>VLOOKUP(J21,'пр.взв.'!B6:G53,4,FALSE)</f>
        <v>СФО</v>
      </c>
      <c r="C23" s="535"/>
      <c r="D23" s="535" t="str">
        <f>VLOOKUP(J21,'пр.взв.'!B6:G53,5,FALSE)</f>
        <v>СФО,Новосибирская,    Новосибирск,МО</v>
      </c>
      <c r="E23" s="535"/>
      <c r="F23" s="535"/>
      <c r="G23" s="535"/>
      <c r="H23" s="536"/>
      <c r="I23" s="71"/>
    </row>
    <row r="24" spans="1:9" ht="18.75" thickBot="1">
      <c r="A24" s="527"/>
      <c r="B24" s="523"/>
      <c r="C24" s="523"/>
      <c r="D24" s="523"/>
      <c r="E24" s="523"/>
      <c r="F24" s="523"/>
      <c r="G24" s="523"/>
      <c r="H24" s="52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9" t="str">
        <f>VLOOKUP(J28,'пр.взв.'!B7:H38,7,FALSE)</f>
        <v>Платонов А.П.</v>
      </c>
      <c r="B28" s="520"/>
      <c r="C28" s="520"/>
      <c r="D28" s="520"/>
      <c r="E28" s="520"/>
      <c r="F28" s="520"/>
      <c r="G28" s="520"/>
      <c r="H28" s="521"/>
      <c r="J28">
        <f>'пр.хода'!H8</f>
        <v>3</v>
      </c>
    </row>
    <row r="29" spans="1:8" ht="13.5" thickBot="1">
      <c r="A29" s="522"/>
      <c r="B29" s="523"/>
      <c r="C29" s="523"/>
      <c r="D29" s="523"/>
      <c r="E29" s="523"/>
      <c r="F29" s="523"/>
      <c r="G29" s="523"/>
      <c r="H29" s="524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2016-10-02T16:49:06Z</cp:lastPrinted>
  <dcterms:created xsi:type="dcterms:W3CDTF">1996-10-08T23:32:33Z</dcterms:created>
  <dcterms:modified xsi:type="dcterms:W3CDTF">2016-10-02T17:03:56Z</dcterms:modified>
  <cp:category/>
  <cp:version/>
  <cp:contentType/>
  <cp:contentStatus/>
</cp:coreProperties>
</file>