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ФО — Москва\Муж\"/>
    </mc:Choice>
  </mc:AlternateContent>
  <bookViews>
    <workbookView xWindow="120" yWindow="12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62913"/>
</workbook>
</file>

<file path=xl/calcChain.xml><?xml version="1.0" encoding="utf-8"?>
<calcChain xmlns="http://schemas.openxmlformats.org/spreadsheetml/2006/main">
  <c r="Y34" i="3" l="1"/>
  <c r="Y33" i="3"/>
  <c r="Z32" i="3"/>
  <c r="Y32" i="3"/>
  <c r="Z31" i="3"/>
  <c r="Y31" i="3"/>
  <c r="Z30" i="3"/>
  <c r="Y30" i="3"/>
  <c r="Z26" i="3" s="1"/>
  <c r="AA29" i="3"/>
  <c r="Z29" i="3"/>
  <c r="Y29" i="3"/>
  <c r="AA28" i="3"/>
  <c r="Y28" i="3"/>
  <c r="AA27" i="3"/>
  <c r="Y27" i="3"/>
  <c r="Y26" i="3"/>
  <c r="Y25" i="3"/>
  <c r="AA25" i="3" l="1"/>
  <c r="Z25" i="3"/>
  <c r="AA26" i="3"/>
  <c r="Z27" i="3"/>
  <c r="Z28" i="3"/>
  <c r="T12" i="1" l="1"/>
  <c r="J12" i="1" l="1"/>
  <c r="V1" i="1" s="1"/>
  <c r="J10" i="1"/>
  <c r="J14" i="1"/>
  <c r="J8" i="1"/>
  <c r="J16" i="1"/>
  <c r="J4" i="1"/>
  <c r="O12" i="1" l="1"/>
  <c r="P17" i="1"/>
  <c r="P14" i="1"/>
  <c r="Q16" i="1"/>
  <c r="P10" i="1"/>
  <c r="P7" i="1"/>
  <c r="P15" i="1"/>
  <c r="P6" i="1"/>
  <c r="P8" i="1"/>
  <c r="P16" i="1"/>
  <c r="P9" i="1"/>
  <c r="P11" i="1"/>
  <c r="P13" i="1"/>
  <c r="P12" i="1"/>
  <c r="O13" i="1"/>
  <c r="O6" i="1"/>
  <c r="O7" i="1"/>
  <c r="T9" i="1"/>
  <c r="W9" i="1" s="1"/>
  <c r="O10" i="1"/>
  <c r="O9" i="1"/>
  <c r="O8" i="1"/>
  <c r="O14" i="1"/>
  <c r="O11" i="1"/>
  <c r="O16" i="1"/>
  <c r="O17" i="1"/>
  <c r="O15" i="1"/>
  <c r="Q13" i="1"/>
  <c r="T10" i="1"/>
  <c r="V10" i="1" s="1"/>
  <c r="Q11" i="1"/>
  <c r="Q10" i="1"/>
  <c r="Q15" i="1"/>
  <c r="Q6" i="1"/>
  <c r="N9" i="1"/>
  <c r="N17" i="1"/>
  <c r="N14" i="1"/>
  <c r="N7" i="1"/>
  <c r="N6" i="1"/>
  <c r="N8" i="1"/>
  <c r="N12" i="1"/>
  <c r="N15" i="1"/>
  <c r="T6" i="1"/>
  <c r="N10" i="1"/>
  <c r="N13" i="1"/>
  <c r="N11" i="1"/>
  <c r="N16" i="1"/>
  <c r="T13" i="1"/>
  <c r="Q14" i="1"/>
  <c r="Q17" i="1"/>
  <c r="Q7" i="1"/>
  <c r="Q12" i="1"/>
  <c r="Q8" i="1"/>
  <c r="Q9" i="1"/>
  <c r="T11" i="1"/>
  <c r="T2" i="1"/>
  <c r="T8" i="1"/>
  <c r="T7" i="1"/>
  <c r="P18" i="1" l="1"/>
  <c r="U9" i="1"/>
  <c r="V9" i="1"/>
  <c r="X9" i="1"/>
  <c r="O18" i="1"/>
  <c r="X10" i="1"/>
  <c r="W10" i="1"/>
  <c r="U10" i="1"/>
  <c r="Q18" i="1"/>
  <c r="Z7" i="1"/>
  <c r="Z9" i="1"/>
  <c r="Z10" i="1"/>
  <c r="U7" i="1"/>
  <c r="V7" i="1"/>
  <c r="Z11" i="1"/>
  <c r="W7" i="1"/>
  <c r="X7" i="1"/>
  <c r="X6" i="1"/>
  <c r="W6" i="1"/>
  <c r="V6" i="1"/>
  <c r="Z6" i="1"/>
  <c r="AB6" i="1" s="1"/>
  <c r="AD6" i="1" s="1"/>
  <c r="U6" i="1"/>
  <c r="N18" i="1"/>
  <c r="U8" i="1"/>
  <c r="W8" i="1"/>
  <c r="X8" i="1"/>
  <c r="V8" i="1"/>
  <c r="Z8" i="1"/>
  <c r="V11" i="1"/>
  <c r="W11" i="1"/>
  <c r="U11" i="1"/>
  <c r="X11" i="1"/>
  <c r="T1" i="1"/>
  <c r="AA7" i="1" l="1"/>
  <c r="AB8" i="1"/>
  <c r="AK6" i="1"/>
  <c r="AG6" i="1"/>
  <c r="AF6" i="1"/>
  <c r="AE6" i="1"/>
  <c r="AH6" i="1"/>
  <c r="V18" i="1"/>
  <c r="W18" i="1"/>
  <c r="U18" i="1"/>
  <c r="X18" i="1"/>
  <c r="AB9" i="1"/>
  <c r="AB7" i="1"/>
  <c r="AB10" i="1"/>
  <c r="AB11" i="1"/>
  <c r="AD11" i="1" l="1"/>
  <c r="AD9" i="1"/>
  <c r="AD10" i="1"/>
  <c r="AD7" i="1"/>
  <c r="AL6" i="1"/>
  <c r="AM6" i="1"/>
  <c r="AD8" i="1"/>
  <c r="AN6" i="1"/>
  <c r="AO6" i="1"/>
  <c r="AF10" i="1" l="1"/>
  <c r="AM10" i="1" s="1"/>
  <c r="AH10" i="1"/>
  <c r="AO10" i="1" s="1"/>
  <c r="AE10" i="1"/>
  <c r="AL10" i="1" s="1"/>
  <c r="AG10" i="1"/>
  <c r="AN10" i="1" s="1"/>
  <c r="AK10" i="1"/>
  <c r="AF9" i="1"/>
  <c r="AM9" i="1" s="1"/>
  <c r="AH9" i="1"/>
  <c r="AO9" i="1" s="1"/>
  <c r="AE9" i="1"/>
  <c r="AL9" i="1" s="1"/>
  <c r="AK9" i="1"/>
  <c r="AG9" i="1"/>
  <c r="AN9" i="1" s="1"/>
  <c r="AK7" i="1"/>
  <c r="AE7" i="1"/>
  <c r="AG7" i="1"/>
  <c r="AF7" i="1"/>
  <c r="AH7" i="1"/>
  <c r="AK8" i="1"/>
  <c r="AE8" i="1"/>
  <c r="AL8" i="1" s="1"/>
  <c r="AF8" i="1"/>
  <c r="AM8" i="1" s="1"/>
  <c r="AH8" i="1"/>
  <c r="AO8" i="1" s="1"/>
  <c r="AG8" i="1"/>
  <c r="AN8" i="1" s="1"/>
  <c r="AH11" i="1"/>
  <c r="AO11" i="1" s="1"/>
  <c r="AE11" i="1"/>
  <c r="AL11" i="1" s="1"/>
  <c r="AF11" i="1"/>
  <c r="AM11" i="1" s="1"/>
  <c r="AG11" i="1"/>
  <c r="AN11" i="1" s="1"/>
  <c r="AK11" i="1"/>
  <c r="AL7" i="1" l="1"/>
  <c r="AL12" i="1" s="1"/>
  <c r="AE12" i="1"/>
  <c r="AO7" i="1"/>
  <c r="AO12" i="1" s="1"/>
  <c r="AH12" i="1"/>
  <c r="AN7" i="1"/>
  <c r="AN12" i="1" s="1"/>
  <c r="AG12" i="1"/>
  <c r="AM7" i="1"/>
  <c r="AM12" i="1" s="1"/>
  <c r="AF12" i="1"/>
  <c r="Y5" i="3" l="1"/>
</calcChain>
</file>

<file path=xl/sharedStrings.xml><?xml version="1.0" encoding="utf-8"?>
<sst xmlns="http://schemas.openxmlformats.org/spreadsheetml/2006/main" count="233" uniqueCount="108">
  <si>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</si>
  <si>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</si>
  <si>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</si>
  <si>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</si>
  <si>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</si>
  <si>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</si>
  <si>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</si>
  <si>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</si>
  <si>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</si>
  <si>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</si>
  <si>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</si>
  <si>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</si>
  <si>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</si>
  <si>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</si>
  <si>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</si>
  <si>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</si>
  <si>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</si>
  <si>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</si>
  <si>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</si>
  <si>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</si>
  <si>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</si>
  <si>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</si>
  <si>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</si>
  <si>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</si>
  <si>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</si>
  <si>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</si>
  <si>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</si>
  <si>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</si>
  <si>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</si>
  <si>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</si>
  <si>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</si>
  <si>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</si>
  <si>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</si>
  <si>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</si>
  <si>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</si>
  <si>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у</t>
  </si>
  <si>
    <t>м</t>
  </si>
  <si>
    <t>Мос</t>
  </si>
  <si>
    <t xml:space="preserve">ИТОГОВЫЙ ПРОТОКОЛ                                                     </t>
  </si>
  <si>
    <t/>
  </si>
  <si>
    <t>участников</t>
  </si>
  <si>
    <t>В.к. 52 кг.</t>
  </si>
  <si>
    <t>ПОГОРЕЛОВ Иван Михайлович</t>
  </si>
  <si>
    <t>25.11.98, КМС</t>
  </si>
  <si>
    <t>СФО</t>
  </si>
  <si>
    <t>Алтайский, Бийск</t>
  </si>
  <si>
    <t>Димитриенко И..В. Гуляев А.М.</t>
  </si>
  <si>
    <t>ЧИСТОВ Антон владимирович</t>
  </si>
  <si>
    <t>05.04.95, КМС</t>
  </si>
  <si>
    <t>Иркутская, Михайловка, МО</t>
  </si>
  <si>
    <t>Карев И.Г.</t>
  </si>
  <si>
    <t>ЯГУНОВ Максим Дмитриевич</t>
  </si>
  <si>
    <t>17.12.00, МС</t>
  </si>
  <si>
    <t>Кемеровская, Кемерово, МО</t>
  </si>
  <si>
    <t>Шиянов С.А.</t>
  </si>
  <si>
    <t>ОНДАР Артур Романович</t>
  </si>
  <si>
    <t>14.01.92, МС</t>
  </si>
  <si>
    <t>Красноярский, Красноярск</t>
  </si>
  <si>
    <t>Саградян В.О. Лоовай Д.Д.</t>
  </si>
  <si>
    <t>АРАЛДИИ Сылдыс Долбанович</t>
  </si>
  <si>
    <t>04.11.98, КМС</t>
  </si>
  <si>
    <t>Знаменский Г.Е. Синатулин С.В.</t>
  </si>
  <si>
    <t>ОНДАР Аяс Амирович</t>
  </si>
  <si>
    <t>12.11.97, КМС</t>
  </si>
  <si>
    <t>Дроганов Д.Д.</t>
  </si>
  <si>
    <t>МОНГУШ Омак Орланович</t>
  </si>
  <si>
    <t>30.12.93, МС</t>
  </si>
  <si>
    <t>Митрохин Е.А.,Постников Д.М.</t>
  </si>
  <si>
    <t>САНДАНОВ Мерген Алексеевич</t>
  </si>
  <si>
    <t>25.03.96, КМС</t>
  </si>
  <si>
    <t>Томилов И.А.</t>
  </si>
  <si>
    <t>ЕРОХИН Виктор Валерьевич</t>
  </si>
  <si>
    <t>14.12.00, КМС</t>
  </si>
  <si>
    <t>Цыганов С.В.</t>
  </si>
  <si>
    <t>БАЙДАНОВ Амаду Иванович</t>
  </si>
  <si>
    <t>22.10.95, МС</t>
  </si>
  <si>
    <t>Орлов А.А.</t>
  </si>
  <si>
    <t>КОЧЕРГИН Тимир Станиславович</t>
  </si>
  <si>
    <t>13.05.96, МС</t>
  </si>
  <si>
    <t>Мордвинов А.И.</t>
  </si>
  <si>
    <t xml:space="preserve">Садуакасов Нурсултан Алексеевич </t>
  </si>
  <si>
    <t>05.09.00, 1р</t>
  </si>
  <si>
    <t>Р.Алтай, г. Горно-Алтайск</t>
  </si>
  <si>
    <t>Чичинов Р.Р., Аткунов С.Ю</t>
  </si>
  <si>
    <t xml:space="preserve">Айманов Александр Эдуардович </t>
  </si>
  <si>
    <t>24.08.00, 1р</t>
  </si>
  <si>
    <t>БЕЛЕЕВ Радмил Венианимович</t>
  </si>
  <si>
    <t>Р.Алтай, Горно-Алтайск, МО</t>
  </si>
  <si>
    <t>Тайпинов В.Л.</t>
  </si>
  <si>
    <t>ОЮН Ай-херел Владимирович</t>
  </si>
  <si>
    <t>10.01.98, КМС</t>
  </si>
  <si>
    <t>Р.Тыва, Кызыл</t>
  </si>
  <si>
    <t>Сатдан А.А.</t>
  </si>
  <si>
    <t>3:0</t>
  </si>
  <si>
    <t>4:0</t>
  </si>
  <si>
    <t>2:0</t>
  </si>
  <si>
    <t>3:1</t>
  </si>
  <si>
    <t>13-15</t>
  </si>
  <si>
    <t>Новосибирская, Новосибирск, МО</t>
  </si>
  <si>
    <t>Чемпионат Сибирского федерального округа по самбо среди мужчин</t>
  </si>
  <si>
    <t>12-17 декабря 2018 года                          г.Новосибирск</t>
  </si>
  <si>
    <t>Гл. судья, судья ВК</t>
  </si>
  <si>
    <t>Б.Л.Сова</t>
  </si>
  <si>
    <t>/г.Рязань/</t>
  </si>
  <si>
    <t>Гл. секретарь, судья ВК</t>
  </si>
  <si>
    <t>С.Н.Мордовин</t>
  </si>
  <si>
    <t>/Р.Алтай/</t>
  </si>
  <si>
    <t>15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</si>
</sst>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b/>
      <sz val="10"/>
      <color indexed="17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i/>
      <sz val="10"/>
      <name val="Arial"/>
      <family val="2"/>
      <charset val="204"/>
    </font>
    <font>
      <b/>
      <sz val="8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sz val="9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0" fillId="0" borderId="0" xfId="0" applyBorder="1"/>
    <xf numFmtId="0" fontId="1" fillId="0" borderId="0" xfId="0" applyFont="1"/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12" fillId="0" borderId="0" xfId="1" applyFont="1" applyAlignment="1" applyProtection="1"/>
    <xf numFmtId="0" fontId="12" fillId="0" borderId="0" xfId="0" applyFont="1"/>
    <xf numFmtId="0" fontId="12" fillId="0" borderId="0" xfId="0" applyFont="1" applyBorder="1"/>
    <xf numFmtId="0" fontId="13" fillId="0" borderId="0" xfId="1" applyFont="1" applyAlignment="1" applyProtection="1"/>
    <xf numFmtId="0" fontId="1" fillId="0" borderId="0" xfId="0" applyFont="1" applyBorder="1"/>
    <xf numFmtId="0" fontId="1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/>
    <xf numFmtId="0" fontId="7" fillId="0" borderId="0" xfId="0" applyFont="1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/>
      <protection locked="0" hidden="1"/>
    </xf>
    <xf numFmtId="0" fontId="2" fillId="4" borderId="17" xfId="0" applyNumberFormat="1" applyFont="1" applyFill="1" applyBorder="1" applyAlignment="1" applyProtection="1">
      <alignment horizontal="center"/>
      <protection locked="0" hidden="1"/>
    </xf>
    <xf numFmtId="0" fontId="2" fillId="0" borderId="18" xfId="0" applyFont="1" applyBorder="1" applyAlignment="1" applyProtection="1">
      <alignment horizontal="center"/>
      <protection locked="0" hidden="1"/>
    </xf>
    <xf numFmtId="0" fontId="2" fillId="0" borderId="19" xfId="0" applyFont="1" applyBorder="1" applyAlignment="1" applyProtection="1">
      <alignment horizontal="center"/>
      <protection locked="0" hidden="1"/>
    </xf>
    <xf numFmtId="0" fontId="23" fillId="0" borderId="19" xfId="0" applyFont="1" applyBorder="1" applyAlignment="1" applyProtection="1">
      <alignment horizontal="center"/>
      <protection locked="0" hidden="1"/>
    </xf>
    <xf numFmtId="0" fontId="23" fillId="0" borderId="17" xfId="0" applyNumberFormat="1" applyFont="1" applyFill="1" applyBorder="1" applyAlignment="1" applyProtection="1">
      <alignment horizontal="center"/>
      <protection locked="0" hidden="1"/>
    </xf>
    <xf numFmtId="0" fontId="23" fillId="4" borderId="17" xfId="0" applyNumberFormat="1" applyFont="1" applyFill="1" applyBorder="1" applyAlignment="1" applyProtection="1">
      <alignment horizontal="center"/>
      <protection locked="0" hidden="1"/>
    </xf>
    <xf numFmtId="0" fontId="23" fillId="0" borderId="18" xfId="0" applyFont="1" applyBorder="1" applyAlignment="1" applyProtection="1">
      <alignment horizontal="center"/>
      <protection locked="0" hidden="1"/>
    </xf>
    <xf numFmtId="0" fontId="2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/>
    <xf numFmtId="0" fontId="3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4" borderId="0" xfId="0" applyFill="1" applyBorder="1" applyProtection="1"/>
    <xf numFmtId="0" fontId="24" fillId="4" borderId="0" xfId="0" applyFont="1" applyFill="1" applyBorder="1" applyProtection="1"/>
    <xf numFmtId="0" fontId="24" fillId="0" borderId="0" xfId="0" applyFont="1" applyBorder="1" applyProtection="1"/>
    <xf numFmtId="0" fontId="0" fillId="5" borderId="0" xfId="0" applyFill="1" applyProtection="1"/>
    <xf numFmtId="0" fontId="0" fillId="0" borderId="0" xfId="0" applyProtection="1">
      <protection locked="0" hidden="1"/>
    </xf>
    <xf numFmtId="0" fontId="0" fillId="5" borderId="0" xfId="0" applyFill="1" applyProtection="1">
      <protection locked="0" hidden="1"/>
    </xf>
    <xf numFmtId="0" fontId="7" fillId="0" borderId="0" xfId="1" applyNumberFormat="1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0" fillId="4" borderId="0" xfId="0" applyFill="1" applyBorder="1" applyProtection="1"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6" fillId="0" borderId="0" xfId="0" applyFont="1" applyFill="1" applyBorder="1" applyProtection="1"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 hidden="1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 hidden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 applyAlignment="1" applyProtection="1">
      <alignment horizontal="center"/>
      <protection locked="0" hidden="1"/>
    </xf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2" fillId="0" borderId="35" xfId="0" applyFont="1" applyBorder="1" applyAlignment="1" applyProtection="1">
      <alignment horizontal="center"/>
      <protection locked="0" hidden="1"/>
    </xf>
    <xf numFmtId="0" fontId="2" fillId="0" borderId="36" xfId="0" applyFont="1" applyBorder="1" applyAlignment="1" applyProtection="1">
      <alignment horizontal="center"/>
      <protection locked="0" hidden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/>
    <xf numFmtId="0" fontId="0" fillId="0" borderId="0" xfId="0" applyFill="1" applyBorder="1"/>
    <xf numFmtId="0" fontId="21" fillId="0" borderId="0" xfId="1" applyFont="1" applyBorder="1" applyAlignment="1" applyProtection="1"/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1" applyFont="1" applyAlignment="1" applyProtection="1">
      <protection locked="0"/>
    </xf>
    <xf numFmtId="0" fontId="7" fillId="0" borderId="0" xfId="1" applyFont="1" applyBorder="1" applyAlignment="1" applyProtection="1"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5" fillId="0" borderId="0" xfId="1" applyFont="1" applyAlignment="1" applyProtection="1"/>
    <xf numFmtId="0" fontId="21" fillId="0" borderId="0" xfId="1" applyFont="1" applyAlignment="1" applyProtection="1"/>
    <xf numFmtId="0" fontId="7" fillId="0" borderId="0" xfId="1" applyFont="1" applyAlignment="1" applyProtection="1">
      <alignment horizontal="left"/>
      <protection locked="0"/>
    </xf>
    <xf numFmtId="0" fontId="18" fillId="0" borderId="0" xfId="1" applyFont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1" applyFont="1" applyAlignment="1" applyProtection="1"/>
    <xf numFmtId="0" fontId="1" fillId="0" borderId="0" xfId="0" applyFont="1" applyBorder="1" applyProtection="1"/>
    <xf numFmtId="0" fontId="8" fillId="0" borderId="38" xfId="0" applyNumberFormat="1" applyFont="1" applyBorder="1" applyAlignment="1">
      <alignment vertical="center" wrapText="1"/>
    </xf>
    <xf numFmtId="0" fontId="8" fillId="0" borderId="39" xfId="0" applyNumberFormat="1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19" fillId="0" borderId="30" xfId="0" applyFont="1" applyBorder="1" applyAlignment="1">
      <alignment vertical="center" wrapText="1"/>
    </xf>
    <xf numFmtId="0" fontId="8" fillId="0" borderId="30" xfId="0" applyNumberFormat="1" applyFont="1" applyBorder="1" applyAlignment="1">
      <alignment vertical="center" wrapText="1"/>
    </xf>
    <xf numFmtId="0" fontId="8" fillId="0" borderId="30" xfId="1" applyFont="1" applyFill="1" applyBorder="1" applyAlignment="1" applyProtection="1">
      <alignment vertical="center" wrapText="1"/>
    </xf>
    <xf numFmtId="0" fontId="8" fillId="0" borderId="31" xfId="0" applyNumberFormat="1" applyFont="1" applyBorder="1" applyAlignment="1">
      <alignment vertical="center" wrapText="1"/>
    </xf>
    <xf numFmtId="0" fontId="8" fillId="0" borderId="34" xfId="0" applyNumberFormat="1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8" fillId="0" borderId="38" xfId="1" applyFont="1" applyFill="1" applyBorder="1" applyAlignment="1" applyProtection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1" fillId="0" borderId="0" xfId="1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8" fillId="0" borderId="43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19" xfId="1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27" fillId="0" borderId="43" xfId="1" applyFont="1" applyBorder="1" applyAlignment="1" applyProtection="1">
      <alignment horizontal="left" vertical="center" wrapText="1"/>
      <protection locked="0"/>
    </xf>
    <xf numFmtId="0" fontId="27" fillId="0" borderId="3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0" fillId="0" borderId="44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7" fillId="2" borderId="51" xfId="1" applyFont="1" applyFill="1" applyBorder="1" applyAlignment="1" applyProtection="1">
      <alignment horizontal="center" vertical="center" wrapText="1"/>
      <protection locked="0"/>
    </xf>
    <xf numFmtId="0" fontId="17" fillId="2" borderId="52" xfId="1" applyFont="1" applyFill="1" applyBorder="1" applyAlignment="1" applyProtection="1">
      <alignment horizontal="center" vertical="center" wrapText="1"/>
      <protection locked="0"/>
    </xf>
    <xf numFmtId="0" fontId="17" fillId="2" borderId="53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3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28" fillId="0" borderId="43" xfId="1" applyFont="1" applyBorder="1" applyAlignment="1" applyProtection="1">
      <alignment horizontal="center" vertical="center" wrapText="1"/>
      <protection locked="0"/>
    </xf>
    <xf numFmtId="0" fontId="28" fillId="0" borderId="3" xfId="1" applyFont="1" applyBorder="1" applyAlignment="1" applyProtection="1">
      <alignment horizontal="center" vertical="center" wrapText="1"/>
      <protection locked="0"/>
    </xf>
    <xf numFmtId="0" fontId="8" fillId="0" borderId="54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 wrapText="1"/>
      <protection locked="0"/>
    </xf>
    <xf numFmtId="0" fontId="15" fillId="0" borderId="56" xfId="0" applyNumberFormat="1" applyFont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Border="1" applyAlignment="1" applyProtection="1">
      <alignment horizontal="center" vertical="center" wrapText="1"/>
      <protection locked="0"/>
    </xf>
    <xf numFmtId="0" fontId="15" fillId="0" borderId="59" xfId="0" applyNumberFormat="1" applyFont="1" applyBorder="1" applyAlignment="1" applyProtection="1">
      <alignment horizontal="center" vertical="center" wrapText="1"/>
      <protection locked="0"/>
    </xf>
    <xf numFmtId="0" fontId="15" fillId="0" borderId="60" xfId="0" applyNumberFormat="1" applyFont="1" applyBorder="1" applyAlignment="1" applyProtection="1">
      <alignment horizontal="center" vertical="center" wrapText="1"/>
      <protection locked="0"/>
    </xf>
    <xf numFmtId="0" fontId="15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5" fillId="0" borderId="62" xfId="0" applyNumberFormat="1" applyFont="1" applyBorder="1" applyAlignment="1" applyProtection="1">
      <alignment horizontal="center" vertical="center" wrapText="1"/>
      <protection locked="0"/>
    </xf>
    <xf numFmtId="0" fontId="15" fillId="0" borderId="6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4" xfId="1" applyFont="1" applyBorder="1" applyAlignment="1" applyProtection="1">
      <alignment horizontal="center" vertical="center" wrapText="1"/>
      <protection locked="0"/>
    </xf>
    <xf numFmtId="0" fontId="8" fillId="0" borderId="41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16" fillId="0" borderId="65" xfId="0" applyNumberFormat="1" applyFont="1" applyBorder="1" applyAlignment="1" applyProtection="1">
      <alignment horizontal="center" vertical="center" wrapText="1"/>
      <protection locked="0"/>
    </xf>
    <xf numFmtId="0" fontId="16" fillId="0" borderId="66" xfId="0" applyNumberFormat="1" applyFont="1" applyBorder="1" applyAlignment="1" applyProtection="1">
      <alignment horizontal="center" vertical="center" wrapText="1"/>
      <protection locked="0"/>
    </xf>
    <xf numFmtId="0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6" fillId="0" borderId="70" xfId="0" applyNumberFormat="1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  <protection locked="0" hidden="1"/>
    </xf>
    <xf numFmtId="0" fontId="3" fillId="3" borderId="74" xfId="0" applyFont="1" applyFill="1" applyBorder="1" applyAlignment="1" applyProtection="1">
      <alignment horizontal="center" vertical="center"/>
      <protection locked="0" hidden="1"/>
    </xf>
    <xf numFmtId="0" fontId="3" fillId="3" borderId="75" xfId="0" applyFont="1" applyFill="1" applyBorder="1" applyAlignment="1" applyProtection="1">
      <alignment horizontal="center" vertical="center"/>
      <protection locked="0" hidden="1"/>
    </xf>
    <xf numFmtId="0" fontId="22" fillId="0" borderId="4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0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4" xfId="0" applyFont="1" applyBorder="1" applyAlignment="1" applyProtection="1">
      <alignment vertical="center" textRotation="90" wrapText="1"/>
    </xf>
    <xf numFmtId="0" fontId="22" fillId="0" borderId="3" xfId="0" applyFont="1" applyBorder="1" applyAlignment="1" applyProtection="1">
      <alignment vertical="center" textRotation="90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26" fillId="2" borderId="51" xfId="1" applyFont="1" applyFill="1" applyBorder="1" applyAlignment="1" applyProtection="1">
      <alignment horizontal="center" vertical="center" wrapText="1"/>
      <protection locked="0"/>
    </xf>
    <xf numFmtId="0" fontId="26" fillId="2" borderId="52" xfId="1" applyFont="1" applyFill="1" applyBorder="1" applyAlignment="1" applyProtection="1">
      <alignment horizontal="center" vertical="center" wrapText="1"/>
      <protection locked="0"/>
    </xf>
    <xf numFmtId="0" fontId="26" fillId="2" borderId="53" xfId="1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362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 macro="" textlink="">
      <xdr:nvSpPr>
        <xdr:cNvPr id="1363" name="Line 42"/>
        <xdr:cNvSpPr>
          <a:spLocks noChangeShapeType="1"/>
        </xdr:cNvSpPr>
      </xdr:nvSpPr>
      <xdr:spPr bwMode="auto">
        <a:xfrm>
          <a:off x="13001625" y="12134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177800</xdr:colOff>
      <xdr:row>0</xdr:row>
      <xdr:rowOff>127000</xdr:rowOff>
    </xdr:from>
    <xdr:to>
      <xdr:col>1</xdr:col>
      <xdr:colOff>514350</xdr:colOff>
      <xdr:row>2</xdr:row>
      <xdr:rowOff>78431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27000"/>
          <a:ext cx="650875" cy="60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228600</xdr:rowOff>
    </xdr:to>
    <xdr:pic>
      <xdr:nvPicPr>
        <xdr:cNvPr id="322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C57"/>
  <sheetViews>
    <sheetView workbookViewId="0">
      <selection activeCell="B13" sqref="B13:B14"/>
    </sheetView>
  </sheetViews>
  <sheetFormatPr defaultRowHeight="12.5"/>
  <cols>
    <col min="1" max="1" width="4.7265625" customWidth="1"/>
    <col min="2" max="2" width="14" customWidth="1"/>
    <col min="3" max="3" width="7.7265625" customWidth="1"/>
    <col min="4" max="4" width="11.26953125" customWidth="1"/>
    <col min="5" max="17" width="4.7265625" customWidth="1"/>
    <col min="18" max="18" width="14" customWidth="1"/>
    <col min="19" max="19" width="7.7265625" customWidth="1"/>
    <col min="20" max="20" width="11.26953125" customWidth="1"/>
    <col min="21" max="21" width="4.7265625" customWidth="1"/>
    <col min="25" max="26" width="3.1796875" customWidth="1"/>
    <col min="27" max="27" width="3.81640625" customWidth="1"/>
  </cols>
  <sheetData>
    <row r="1" spans="1:29" ht="24" customHeight="1">
      <c r="A1" s="177" t="s">
        <v>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35"/>
      <c r="W1" s="35"/>
      <c r="X1" s="37"/>
      <c r="Y1" s="35"/>
      <c r="Z1" s="35"/>
      <c r="AA1" s="35"/>
      <c r="AB1" s="35"/>
    </row>
    <row r="2" spans="1:29" ht="27.75" customHeight="1" thickBot="1">
      <c r="A2" s="178" t="s">
        <v>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35"/>
      <c r="W2" s="35"/>
      <c r="X2" s="37"/>
      <c r="Y2" s="35"/>
      <c r="Z2" s="35"/>
      <c r="AA2" s="35"/>
      <c r="AB2" s="35"/>
    </row>
    <row r="3" spans="1:29" ht="33" customHeight="1" thickBot="1">
      <c r="A3" s="35"/>
      <c r="B3" s="35"/>
      <c r="C3" s="205" t="s">
        <v>99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35"/>
      <c r="T3" s="35"/>
      <c r="U3" s="35"/>
      <c r="V3" s="35"/>
      <c r="W3" s="35"/>
      <c r="X3" s="37"/>
      <c r="Y3" s="35"/>
      <c r="Z3" s="35"/>
      <c r="AA3" s="35"/>
      <c r="AB3" s="35"/>
    </row>
    <row r="4" spans="1:29" ht="15.75" customHeight="1" thickBot="1">
      <c r="A4" s="44"/>
      <c r="B4" s="44"/>
      <c r="C4" s="208" t="s">
        <v>100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44"/>
      <c r="T4" s="35"/>
      <c r="U4" s="35"/>
      <c r="V4" s="35"/>
      <c r="W4" s="35"/>
      <c r="X4" s="37"/>
      <c r="Y4" s="35"/>
      <c r="Z4" s="35"/>
      <c r="AA4" s="35"/>
      <c r="AB4" s="35"/>
    </row>
    <row r="5" spans="1:29" ht="20.25" customHeight="1" thickBot="1">
      <c r="A5" s="35"/>
      <c r="B5" s="35"/>
      <c r="C5" s="35"/>
      <c r="D5" s="35"/>
      <c r="E5" s="35"/>
      <c r="F5" s="35"/>
      <c r="G5" s="35"/>
      <c r="H5" s="35"/>
      <c r="I5" s="45"/>
      <c r="J5" s="209" t="s">
        <v>41</v>
      </c>
      <c r="K5" s="210"/>
      <c r="L5" s="211"/>
      <c r="M5" s="212" t="s">
        <v>107</v>
      </c>
      <c r="N5" s="213"/>
      <c r="O5" s="214"/>
      <c r="P5" s="35"/>
      <c r="Q5" s="35"/>
      <c r="R5" s="5"/>
      <c r="S5" s="35"/>
      <c r="T5" s="35"/>
      <c r="U5" s="35"/>
      <c r="V5" s="35"/>
      <c r="W5" s="46"/>
      <c r="X5" s="36"/>
      <c r="Y5" s="36" t="e">
        <f>#REF!</f>
        <v>#REF!</v>
      </c>
      <c r="Z5" s="150" t="s">
        <v>40</v>
      </c>
      <c r="AA5" s="37"/>
      <c r="AB5" s="37"/>
    </row>
    <row r="6" spans="1:29" ht="18" customHeight="1" thickBot="1">
      <c r="A6" s="197" t="s">
        <v>0</v>
      </c>
      <c r="B6" s="197"/>
      <c r="C6" s="13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7"/>
      <c r="S6" s="47"/>
      <c r="T6" s="35"/>
      <c r="U6" s="47" t="s">
        <v>1</v>
      </c>
      <c r="V6" s="35"/>
      <c r="W6" s="48"/>
      <c r="X6" s="38"/>
      <c r="Y6" s="38"/>
      <c r="Z6" s="36"/>
      <c r="AA6" s="37"/>
      <c r="AB6" s="37"/>
    </row>
    <row r="7" spans="1:29" ht="12.75" customHeight="1" thickBot="1">
      <c r="A7" s="179">
        <v>1</v>
      </c>
      <c r="B7" s="181" t="s">
        <v>55</v>
      </c>
      <c r="C7" s="183" t="s">
        <v>56</v>
      </c>
      <c r="D7" s="183" t="s">
        <v>57</v>
      </c>
      <c r="E7" s="49"/>
      <c r="F7" s="128"/>
      <c r="G7" s="128"/>
      <c r="H7" s="128"/>
      <c r="I7" s="50" t="s">
        <v>14</v>
      </c>
      <c r="J7" s="128"/>
      <c r="K7" s="128"/>
      <c r="L7" s="128"/>
      <c r="M7" s="51"/>
      <c r="N7" s="51"/>
      <c r="O7" s="51"/>
      <c r="P7" s="51"/>
      <c r="Q7" s="52"/>
      <c r="R7" s="183" t="s">
        <v>86</v>
      </c>
      <c r="S7" s="194" t="s">
        <v>60</v>
      </c>
      <c r="T7" s="194" t="s">
        <v>87</v>
      </c>
      <c r="U7" s="174">
        <v>2</v>
      </c>
      <c r="V7" s="35"/>
      <c r="W7" s="48"/>
      <c r="X7" s="38"/>
      <c r="Y7" s="38"/>
      <c r="Z7" s="36"/>
      <c r="AA7" s="36"/>
      <c r="AB7" s="36"/>
      <c r="AC7" s="1"/>
    </row>
    <row r="8" spans="1:29" ht="12.75" customHeight="1">
      <c r="A8" s="180"/>
      <c r="B8" s="182"/>
      <c r="C8" s="184"/>
      <c r="D8" s="184"/>
      <c r="E8" s="53">
        <v>1</v>
      </c>
      <c r="F8" s="51"/>
      <c r="G8" s="51"/>
      <c r="H8" s="54">
        <v>1</v>
      </c>
      <c r="I8" s="198" t="s">
        <v>55</v>
      </c>
      <c r="J8" s="199"/>
      <c r="K8" s="199"/>
      <c r="L8" s="199"/>
      <c r="M8" s="200"/>
      <c r="N8" s="51"/>
      <c r="O8" s="51"/>
      <c r="P8" s="51"/>
      <c r="Q8" s="53">
        <v>2</v>
      </c>
      <c r="R8" s="184"/>
      <c r="S8" s="190"/>
      <c r="T8" s="190"/>
      <c r="U8" s="175"/>
      <c r="V8" s="35"/>
      <c r="W8" s="48"/>
      <c r="X8" s="38"/>
      <c r="Y8" s="38"/>
      <c r="Z8" s="36"/>
      <c r="AA8" s="36"/>
      <c r="AB8" s="36"/>
      <c r="AC8" s="1"/>
    </row>
    <row r="9" spans="1:29" ht="12.75" customHeight="1" thickBot="1">
      <c r="A9" s="180">
        <v>9</v>
      </c>
      <c r="B9" s="188" t="s">
        <v>68</v>
      </c>
      <c r="C9" s="188" t="s">
        <v>69</v>
      </c>
      <c r="D9" s="190" t="s">
        <v>98</v>
      </c>
      <c r="E9" s="55" t="s">
        <v>93</v>
      </c>
      <c r="F9" s="131"/>
      <c r="G9" s="51"/>
      <c r="H9" s="128"/>
      <c r="I9" s="201"/>
      <c r="J9" s="202"/>
      <c r="K9" s="202"/>
      <c r="L9" s="202"/>
      <c r="M9" s="203"/>
      <c r="N9" s="51"/>
      <c r="O9" s="51"/>
      <c r="P9" s="56"/>
      <c r="Q9" s="55" t="s">
        <v>94</v>
      </c>
      <c r="R9" s="188" t="s">
        <v>62</v>
      </c>
      <c r="S9" s="188" t="s">
        <v>63</v>
      </c>
      <c r="T9" s="188" t="s">
        <v>57</v>
      </c>
      <c r="U9" s="175">
        <v>10</v>
      </c>
      <c r="V9" s="35"/>
      <c r="W9" s="48"/>
      <c r="X9" s="38"/>
      <c r="Y9" s="38"/>
      <c r="Z9" s="36"/>
      <c r="AA9" s="36"/>
      <c r="AB9" s="36"/>
      <c r="AC9" s="1"/>
    </row>
    <row r="10" spans="1:29" ht="12.75" customHeight="1" thickBot="1">
      <c r="A10" s="187"/>
      <c r="B10" s="189"/>
      <c r="C10" s="189"/>
      <c r="D10" s="184"/>
      <c r="E10" s="57"/>
      <c r="F10" s="132"/>
      <c r="G10" s="53">
        <v>1</v>
      </c>
      <c r="H10" s="128"/>
      <c r="I10" s="52"/>
      <c r="J10" s="52"/>
      <c r="K10" s="169" t="s">
        <v>96</v>
      </c>
      <c r="L10" s="52"/>
      <c r="M10" s="51"/>
      <c r="N10" s="51"/>
      <c r="O10" s="53">
        <v>6</v>
      </c>
      <c r="P10" s="58"/>
      <c r="Q10" s="52"/>
      <c r="R10" s="189"/>
      <c r="S10" s="189"/>
      <c r="T10" s="189"/>
      <c r="U10" s="176"/>
      <c r="V10" s="35"/>
      <c r="W10" s="48"/>
      <c r="X10" s="39"/>
      <c r="Y10" s="38"/>
      <c r="Z10" s="36"/>
      <c r="AA10" s="36"/>
      <c r="AB10" s="36"/>
      <c r="AC10" s="1"/>
    </row>
    <row r="11" spans="1:29" ht="12.75" customHeight="1" thickBot="1">
      <c r="A11" s="179">
        <v>5</v>
      </c>
      <c r="B11" s="181" t="s">
        <v>71</v>
      </c>
      <c r="C11" s="183" t="s">
        <v>72</v>
      </c>
      <c r="D11" s="183" t="s">
        <v>98</v>
      </c>
      <c r="E11" s="49"/>
      <c r="F11" s="132"/>
      <c r="G11" s="55" t="s">
        <v>93</v>
      </c>
      <c r="H11" s="59"/>
      <c r="I11" s="128"/>
      <c r="J11" s="52"/>
      <c r="K11" s="52"/>
      <c r="L11" s="52"/>
      <c r="M11" s="51"/>
      <c r="N11" s="56"/>
      <c r="O11" s="55" t="s">
        <v>93</v>
      </c>
      <c r="P11" s="58"/>
      <c r="Q11" s="52"/>
      <c r="R11" s="194" t="s">
        <v>74</v>
      </c>
      <c r="S11" s="194" t="s">
        <v>75</v>
      </c>
      <c r="T11" s="194" t="s">
        <v>98</v>
      </c>
      <c r="U11" s="185">
        <v>6</v>
      </c>
      <c r="V11" s="35"/>
      <c r="W11" s="48"/>
      <c r="X11" s="39"/>
      <c r="Y11" s="38"/>
      <c r="Z11" s="36"/>
      <c r="AA11" s="36"/>
      <c r="AB11" s="36"/>
      <c r="AC11" s="1"/>
    </row>
    <row r="12" spans="1:29" ht="12.75" customHeight="1">
      <c r="A12" s="180"/>
      <c r="B12" s="182"/>
      <c r="C12" s="184"/>
      <c r="D12" s="184"/>
      <c r="E12" s="53">
        <v>5</v>
      </c>
      <c r="F12" s="133"/>
      <c r="G12" s="51"/>
      <c r="H12" s="60"/>
      <c r="I12" s="128"/>
      <c r="J12" s="244" t="s">
        <v>10</v>
      </c>
      <c r="K12" s="244"/>
      <c r="L12" s="244"/>
      <c r="M12" s="51"/>
      <c r="N12" s="58"/>
      <c r="O12" s="51"/>
      <c r="P12" s="126"/>
      <c r="Q12" s="53">
        <v>6</v>
      </c>
      <c r="R12" s="190"/>
      <c r="S12" s="190"/>
      <c r="T12" s="190"/>
      <c r="U12" s="175"/>
      <c r="V12" s="35"/>
      <c r="W12" s="48"/>
      <c r="X12" s="39"/>
      <c r="Y12" s="38"/>
      <c r="Z12" s="36"/>
      <c r="AA12" s="36"/>
      <c r="AB12" s="36"/>
      <c r="AC12" s="1"/>
    </row>
    <row r="13" spans="1:29" ht="12.75" customHeight="1" thickBot="1">
      <c r="A13" s="180">
        <v>13</v>
      </c>
      <c r="B13" s="188" t="s">
        <v>89</v>
      </c>
      <c r="C13" s="188" t="s">
        <v>90</v>
      </c>
      <c r="D13" s="190" t="s">
        <v>91</v>
      </c>
      <c r="E13" s="55" t="s">
        <v>93</v>
      </c>
      <c r="F13" s="51"/>
      <c r="G13" s="51"/>
      <c r="H13" s="60"/>
      <c r="I13" s="61"/>
      <c r="J13" s="62"/>
      <c r="K13" s="62"/>
      <c r="L13" s="128"/>
      <c r="M13" s="51"/>
      <c r="N13" s="58"/>
      <c r="O13" s="51"/>
      <c r="P13" s="51"/>
      <c r="Q13" s="55" t="s">
        <v>94</v>
      </c>
      <c r="R13" s="188" t="s">
        <v>42</v>
      </c>
      <c r="S13" s="188" t="s">
        <v>43</v>
      </c>
      <c r="T13" s="188" t="s">
        <v>45</v>
      </c>
      <c r="U13" s="175">
        <v>14</v>
      </c>
      <c r="V13" s="35"/>
      <c r="W13" s="48"/>
      <c r="X13" s="39"/>
      <c r="Y13" s="38"/>
      <c r="Z13" s="36"/>
      <c r="AA13" s="36"/>
      <c r="AB13" s="36"/>
      <c r="AC13" s="1"/>
    </row>
    <row r="14" spans="1:29" ht="12.75" customHeight="1" thickBot="1">
      <c r="A14" s="187"/>
      <c r="B14" s="189"/>
      <c r="C14" s="189"/>
      <c r="D14" s="184"/>
      <c r="E14" s="57"/>
      <c r="F14" s="204"/>
      <c r="G14" s="204"/>
      <c r="H14" s="60"/>
      <c r="I14" s="53">
        <v>1</v>
      </c>
      <c r="J14" s="128"/>
      <c r="K14" s="128"/>
      <c r="L14" s="128"/>
      <c r="M14" s="53">
        <v>12</v>
      </c>
      <c r="N14" s="61"/>
      <c r="O14" s="51"/>
      <c r="P14" s="51"/>
      <c r="Q14" s="52"/>
      <c r="R14" s="189"/>
      <c r="S14" s="189"/>
      <c r="T14" s="189"/>
      <c r="U14" s="186"/>
      <c r="V14" s="35"/>
      <c r="W14" s="48"/>
      <c r="X14" s="39"/>
      <c r="Y14" s="38"/>
      <c r="Z14" s="36"/>
      <c r="AA14" s="36"/>
      <c r="AB14" s="36"/>
      <c r="AC14" s="1"/>
    </row>
    <row r="15" spans="1:29" ht="12.75" customHeight="1" thickBot="1">
      <c r="A15" s="179">
        <v>3</v>
      </c>
      <c r="B15" s="181" t="s">
        <v>51</v>
      </c>
      <c r="C15" s="183" t="s">
        <v>52</v>
      </c>
      <c r="D15" s="183" t="s">
        <v>53</v>
      </c>
      <c r="E15" s="49"/>
      <c r="F15" s="51"/>
      <c r="G15" s="51"/>
      <c r="H15" s="60"/>
      <c r="I15" s="55" t="s">
        <v>93</v>
      </c>
      <c r="J15" s="128"/>
      <c r="K15" s="128"/>
      <c r="L15" s="128"/>
      <c r="M15" s="55" t="s">
        <v>94</v>
      </c>
      <c r="N15" s="58"/>
      <c r="O15" s="51"/>
      <c r="P15" s="51"/>
      <c r="Q15" s="52"/>
      <c r="R15" s="194" t="s">
        <v>47</v>
      </c>
      <c r="S15" s="194" t="s">
        <v>48</v>
      </c>
      <c r="T15" s="194" t="s">
        <v>49</v>
      </c>
      <c r="U15" s="174">
        <v>4</v>
      </c>
      <c r="V15" s="35"/>
      <c r="W15" s="48"/>
      <c r="X15" s="39"/>
      <c r="Y15" s="38"/>
      <c r="Z15" s="36"/>
      <c r="AA15" s="36"/>
      <c r="AB15" s="36"/>
      <c r="AC15" s="1"/>
    </row>
    <row r="16" spans="1:29" ht="12.75" customHeight="1">
      <c r="A16" s="180"/>
      <c r="B16" s="182"/>
      <c r="C16" s="184"/>
      <c r="D16" s="184"/>
      <c r="E16" s="53">
        <v>11</v>
      </c>
      <c r="F16" s="51"/>
      <c r="G16" s="51"/>
      <c r="H16" s="60"/>
      <c r="I16" s="128"/>
      <c r="J16" s="128"/>
      <c r="K16" s="128"/>
      <c r="L16" s="128"/>
      <c r="M16" s="51"/>
      <c r="N16" s="58"/>
      <c r="O16" s="51"/>
      <c r="P16" s="51"/>
      <c r="Q16" s="53">
        <v>12</v>
      </c>
      <c r="R16" s="190"/>
      <c r="S16" s="190"/>
      <c r="T16" s="190"/>
      <c r="U16" s="175"/>
      <c r="V16" s="35"/>
      <c r="W16" s="48"/>
      <c r="X16" s="39"/>
      <c r="Y16" s="38"/>
      <c r="Z16" s="36"/>
      <c r="AA16" s="36"/>
      <c r="AB16" s="36"/>
      <c r="AC16" s="1"/>
    </row>
    <row r="17" spans="1:29" ht="12.75" customHeight="1" thickBot="1">
      <c r="A17" s="180">
        <v>11</v>
      </c>
      <c r="B17" s="188" t="s">
        <v>80</v>
      </c>
      <c r="C17" s="188" t="s">
        <v>81</v>
      </c>
      <c r="D17" s="190" t="s">
        <v>82</v>
      </c>
      <c r="E17" s="55" t="s">
        <v>93</v>
      </c>
      <c r="F17" s="131"/>
      <c r="G17" s="51"/>
      <c r="H17" s="60"/>
      <c r="I17" s="128"/>
      <c r="J17" s="128"/>
      <c r="K17" s="128"/>
      <c r="L17" s="128"/>
      <c r="M17" s="51"/>
      <c r="N17" s="58"/>
      <c r="O17" s="51"/>
      <c r="P17" s="56"/>
      <c r="Q17" s="55" t="s">
        <v>94</v>
      </c>
      <c r="R17" s="188" t="s">
        <v>84</v>
      </c>
      <c r="S17" s="188" t="s">
        <v>85</v>
      </c>
      <c r="T17" s="188" t="s">
        <v>82</v>
      </c>
      <c r="U17" s="175">
        <v>12</v>
      </c>
      <c r="V17" s="35"/>
      <c r="W17" s="48"/>
      <c r="X17" s="39"/>
      <c r="Y17" s="38"/>
      <c r="Z17" s="36"/>
      <c r="AA17" s="36"/>
      <c r="AB17" s="36"/>
      <c r="AC17" s="1"/>
    </row>
    <row r="18" spans="1:29" ht="12.75" customHeight="1" thickBot="1">
      <c r="A18" s="187"/>
      <c r="B18" s="189"/>
      <c r="C18" s="189"/>
      <c r="D18" s="184"/>
      <c r="E18" s="57"/>
      <c r="F18" s="132"/>
      <c r="G18" s="53">
        <v>11</v>
      </c>
      <c r="H18" s="63"/>
      <c r="I18" s="50" t="s">
        <v>15</v>
      </c>
      <c r="J18" s="128"/>
      <c r="K18" s="128"/>
      <c r="L18" s="128"/>
      <c r="M18" s="51"/>
      <c r="N18" s="126"/>
      <c r="O18" s="53">
        <v>12</v>
      </c>
      <c r="P18" s="58"/>
      <c r="Q18" s="52"/>
      <c r="R18" s="189"/>
      <c r="S18" s="189"/>
      <c r="T18" s="189"/>
      <c r="U18" s="176"/>
      <c r="V18" s="35"/>
      <c r="W18" s="48"/>
      <c r="X18" s="39"/>
      <c r="Y18" s="38"/>
      <c r="Z18" s="36"/>
      <c r="AA18" s="37"/>
      <c r="AB18" s="37"/>
    </row>
    <row r="19" spans="1:29" ht="12.75" customHeight="1" thickBot="1">
      <c r="A19" s="179">
        <v>7</v>
      </c>
      <c r="B19" s="181" t="s">
        <v>65</v>
      </c>
      <c r="C19" s="183" t="s">
        <v>66</v>
      </c>
      <c r="D19" s="183" t="s">
        <v>98</v>
      </c>
      <c r="E19" s="49"/>
      <c r="F19" s="64"/>
      <c r="G19" s="55" t="s">
        <v>94</v>
      </c>
      <c r="H19" s="54"/>
      <c r="I19" s="52"/>
      <c r="J19" s="52"/>
      <c r="K19" s="52"/>
      <c r="L19" s="52"/>
      <c r="M19" s="52"/>
      <c r="N19" s="51"/>
      <c r="O19" s="55" t="s">
        <v>95</v>
      </c>
      <c r="P19" s="58"/>
      <c r="Q19" s="52"/>
      <c r="R19" s="194" t="s">
        <v>77</v>
      </c>
      <c r="S19" s="194" t="s">
        <v>78</v>
      </c>
      <c r="T19" s="194" t="s">
        <v>98</v>
      </c>
      <c r="U19" s="192">
        <v>8</v>
      </c>
      <c r="V19" s="35"/>
      <c r="W19" s="46"/>
      <c r="X19" s="40"/>
      <c r="Y19" s="36"/>
      <c r="Z19" s="36"/>
      <c r="AA19" s="37"/>
      <c r="AB19" s="37"/>
    </row>
    <row r="20" spans="1:29" ht="12.75" customHeight="1">
      <c r="A20" s="180"/>
      <c r="B20" s="182"/>
      <c r="C20" s="184"/>
      <c r="D20" s="184"/>
      <c r="E20" s="53">
        <v>15</v>
      </c>
      <c r="F20" s="65"/>
      <c r="G20" s="57"/>
      <c r="H20" s="54">
        <v>12</v>
      </c>
      <c r="I20" s="252" t="s">
        <v>84</v>
      </c>
      <c r="J20" s="253"/>
      <c r="K20" s="253"/>
      <c r="L20" s="253"/>
      <c r="M20" s="254"/>
      <c r="N20" s="51"/>
      <c r="O20" s="51"/>
      <c r="P20" s="66"/>
      <c r="Q20" s="53">
        <v>8</v>
      </c>
      <c r="R20" s="190"/>
      <c r="S20" s="190"/>
      <c r="T20" s="190"/>
      <c r="U20" s="185"/>
      <c r="V20" s="35"/>
      <c r="W20" s="35"/>
      <c r="X20" s="37"/>
      <c r="Y20" s="37"/>
      <c r="Z20" s="37"/>
      <c r="AA20" s="37"/>
      <c r="AB20" s="37"/>
    </row>
    <row r="21" spans="1:29" ht="12.75" customHeight="1" thickBot="1">
      <c r="A21" s="180">
        <v>15</v>
      </c>
      <c r="B21" s="188" t="s">
        <v>59</v>
      </c>
      <c r="C21" s="188" t="s">
        <v>60</v>
      </c>
      <c r="D21" s="190" t="s">
        <v>57</v>
      </c>
      <c r="E21" s="55" t="s">
        <v>94</v>
      </c>
      <c r="F21" s="57"/>
      <c r="G21" s="57"/>
      <c r="H21" s="129"/>
      <c r="I21" s="255"/>
      <c r="J21" s="256"/>
      <c r="K21" s="256"/>
      <c r="L21" s="256"/>
      <c r="M21" s="257"/>
      <c r="N21" s="51"/>
      <c r="O21" s="51"/>
      <c r="P21" s="51"/>
      <c r="Q21" s="55"/>
      <c r="R21" s="195">
        <v>0</v>
      </c>
      <c r="S21" s="195">
        <v>0</v>
      </c>
      <c r="T21" s="195">
        <v>0</v>
      </c>
      <c r="U21" s="186">
        <v>16</v>
      </c>
      <c r="V21" s="35"/>
      <c r="W21" s="35"/>
      <c r="X21" s="37"/>
      <c r="Y21" s="37"/>
      <c r="Z21" s="37"/>
      <c r="AA21" s="37"/>
      <c r="AB21" s="37"/>
    </row>
    <row r="22" spans="1:29" ht="12.75" customHeight="1" thickBot="1">
      <c r="A22" s="187"/>
      <c r="B22" s="189"/>
      <c r="C22" s="189"/>
      <c r="D22" s="191"/>
      <c r="E22" s="57"/>
      <c r="F22" s="49"/>
      <c r="G22" s="49"/>
      <c r="H22" s="52"/>
      <c r="I22" s="52"/>
      <c r="J22" s="52"/>
      <c r="K22" s="52"/>
      <c r="L22" s="52"/>
      <c r="M22" s="52"/>
      <c r="N22" s="52"/>
      <c r="O22" s="128"/>
      <c r="P22" s="128"/>
      <c r="Q22" s="52"/>
      <c r="R22" s="196"/>
      <c r="S22" s="196"/>
      <c r="T22" s="196"/>
      <c r="U22" s="193"/>
      <c r="V22" s="35"/>
      <c r="W22" s="35"/>
      <c r="X22" s="37"/>
      <c r="Y22" s="37"/>
      <c r="Z22" s="37"/>
      <c r="AA22" s="37"/>
      <c r="AB22" s="37"/>
    </row>
    <row r="23" spans="1:29" ht="12.75" customHeight="1">
      <c r="A23" s="67"/>
      <c r="B23" s="67"/>
      <c r="C23" s="134"/>
      <c r="D23" s="46"/>
      <c r="E23" s="68"/>
      <c r="F23" s="68"/>
      <c r="G23" s="68"/>
      <c r="H23" s="245" t="s">
        <v>13</v>
      </c>
      <c r="I23" s="245"/>
      <c r="J23" s="245"/>
      <c r="K23" s="245"/>
      <c r="L23" s="245"/>
      <c r="M23" s="245"/>
      <c r="N23" s="245"/>
      <c r="O23" s="69"/>
      <c r="P23" s="69"/>
      <c r="Q23" s="52"/>
      <c r="R23" s="70"/>
      <c r="S23" s="70"/>
      <c r="T23" s="70"/>
      <c r="U23" s="35"/>
      <c r="V23" s="35"/>
      <c r="W23" s="46"/>
      <c r="X23" s="37"/>
      <c r="Y23" s="37"/>
      <c r="Z23" s="37"/>
      <c r="AA23" s="37"/>
      <c r="AB23" s="37"/>
    </row>
    <row r="24" spans="1:29" ht="12" customHeight="1" thickBot="1">
      <c r="A24" s="35"/>
      <c r="B24" s="35"/>
      <c r="C24" s="35"/>
      <c r="D24" s="71" t="s">
        <v>2</v>
      </c>
      <c r="E24" s="35"/>
      <c r="F24" s="35"/>
      <c r="G24" s="35"/>
      <c r="H24" s="35"/>
      <c r="I24" s="35"/>
      <c r="J24" s="35"/>
      <c r="K24" s="46"/>
      <c r="L24" s="46"/>
      <c r="M24" s="46"/>
      <c r="N24" s="46"/>
      <c r="O24" s="71" t="s">
        <v>3</v>
      </c>
      <c r="P24" s="46"/>
      <c r="Q24" s="46"/>
      <c r="R24" s="46"/>
      <c r="S24" s="46"/>
      <c r="T24" s="46"/>
      <c r="U24" s="72"/>
      <c r="V24" s="46"/>
      <c r="W24" s="35"/>
      <c r="X24" s="37"/>
      <c r="Y24" s="42" t="s">
        <v>35</v>
      </c>
      <c r="Z24" s="42" t="s">
        <v>36</v>
      </c>
      <c r="AA24" s="102" t="s">
        <v>36</v>
      </c>
      <c r="AB24" s="37"/>
    </row>
    <row r="25" spans="1:29" ht="12.75" customHeight="1">
      <c r="A25" s="73">
        <v>9</v>
      </c>
      <c r="B25" s="222" t="s">
        <v>68</v>
      </c>
      <c r="C25" s="35"/>
      <c r="D25" s="35"/>
      <c r="E25" s="35"/>
      <c r="F25" s="35"/>
      <c r="G25" s="35"/>
      <c r="H25" s="35"/>
      <c r="I25" s="74">
        <v>14</v>
      </c>
      <c r="J25" s="216" t="s">
        <v>42</v>
      </c>
      <c r="K25" s="229"/>
      <c r="L25" s="23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/>
      <c r="X25" s="37"/>
      <c r="Y25" s="43">
        <f>IF(G10=""," ",IF(G10=E8,E12,E8))</f>
        <v>5</v>
      </c>
      <c r="Z25" s="42">
        <f>IF(A25=""," ",IF(A25=C26,A27,A25))</f>
        <v>9</v>
      </c>
      <c r="AA25" s="42">
        <f>IF(D29=""," ",IF(D29=E32,C35,D29))</f>
        <v>5</v>
      </c>
      <c r="AB25" s="37"/>
    </row>
    <row r="26" spans="1:29" ht="12.75" customHeight="1">
      <c r="A26" s="72"/>
      <c r="B26" s="224"/>
      <c r="C26" s="75">
        <v>5</v>
      </c>
      <c r="D26" s="76"/>
      <c r="E26" s="77"/>
      <c r="F26" s="77"/>
      <c r="G26" s="77"/>
      <c r="H26" s="77"/>
      <c r="I26" s="78"/>
      <c r="J26" s="231"/>
      <c r="K26" s="232"/>
      <c r="L26" s="233"/>
      <c r="M26" s="51">
        <v>2</v>
      </c>
      <c r="N26" s="76"/>
      <c r="O26" s="76"/>
      <c r="P26" s="76"/>
      <c r="Q26" s="76"/>
      <c r="R26" s="79"/>
      <c r="S26" s="76"/>
      <c r="T26" s="76"/>
      <c r="U26" s="72"/>
      <c r="V26" s="46"/>
      <c r="W26" s="35"/>
      <c r="X26" s="37"/>
      <c r="Y26" s="43">
        <f>IF(O10=""," ",IF(O10=Q8,Q12,Q8))</f>
        <v>2</v>
      </c>
      <c r="Z26" s="42">
        <f>IF(I25=""," ",IF(I25=M26,I27,I25))</f>
        <v>14</v>
      </c>
      <c r="AA26" s="42">
        <f>IF(N29=""," ",IF(N29=Q32,M35,N29))</f>
        <v>11</v>
      </c>
      <c r="AB26" s="37"/>
    </row>
    <row r="27" spans="1:29" ht="12.75" customHeight="1">
      <c r="A27" s="80">
        <v>5</v>
      </c>
      <c r="B27" s="225" t="s">
        <v>71</v>
      </c>
      <c r="C27" s="167" t="s">
        <v>95</v>
      </c>
      <c r="D27" s="76"/>
      <c r="E27" s="81"/>
      <c r="F27" s="81"/>
      <c r="G27" s="81"/>
      <c r="H27" s="81"/>
      <c r="I27" s="82">
        <v>2</v>
      </c>
      <c r="J27" s="246" t="s">
        <v>86</v>
      </c>
      <c r="K27" s="247"/>
      <c r="L27" s="248"/>
      <c r="M27" s="167" t="s">
        <v>94</v>
      </c>
      <c r="N27" s="50"/>
      <c r="O27" s="50"/>
      <c r="P27" s="50"/>
      <c r="Q27" s="50"/>
      <c r="R27" s="76"/>
      <c r="S27" s="76"/>
      <c r="T27" s="76"/>
      <c r="U27" s="46"/>
      <c r="V27" s="46"/>
      <c r="W27" s="35"/>
      <c r="X27" s="37"/>
      <c r="Y27" s="43">
        <f>IF(G18=""," ",IF(G18=E16,E20,E16))</f>
        <v>15</v>
      </c>
      <c r="Z27" s="42">
        <f>IF(A31=""," ",IF(A31=C32,A33,A31))</f>
        <v>15</v>
      </c>
      <c r="AA27" s="42">
        <f>IF(C32=""," ",IF(C32=D29,C26,C32))</f>
        <v>3</v>
      </c>
      <c r="AB27" s="37"/>
    </row>
    <row r="28" spans="1:29" ht="12.75" customHeight="1" thickBot="1">
      <c r="A28" s="80"/>
      <c r="B28" s="226"/>
      <c r="C28" s="83"/>
      <c r="D28" s="76"/>
      <c r="E28" s="50"/>
      <c r="F28" s="50"/>
      <c r="G28" s="81"/>
      <c r="H28" s="81"/>
      <c r="I28" s="82"/>
      <c r="J28" s="249"/>
      <c r="K28" s="250"/>
      <c r="L28" s="251"/>
      <c r="M28" s="83"/>
      <c r="N28" s="50"/>
      <c r="O28" s="50"/>
      <c r="P28" s="50"/>
      <c r="Q28" s="50"/>
      <c r="R28" s="76"/>
      <c r="S28" s="84"/>
      <c r="T28" s="76"/>
      <c r="U28" s="46"/>
      <c r="V28" s="46"/>
      <c r="W28" s="35"/>
      <c r="X28" s="37"/>
      <c r="Y28" s="43">
        <f>IF(O18=""," ",IF(O18=Q16,Q20,Q16))</f>
        <v>8</v>
      </c>
      <c r="Z28" s="42">
        <f>IF(I31=""," ",IF(I31=M32,I33,I31))</f>
        <v>8</v>
      </c>
      <c r="AA28" s="42">
        <f>IF(M32=""," ",IF(M32=N29,M26,M32))</f>
        <v>4</v>
      </c>
      <c r="AB28" s="37"/>
    </row>
    <row r="29" spans="1:29" ht="12.75" customHeight="1">
      <c r="A29" s="80"/>
      <c r="B29" s="85"/>
      <c r="C29" s="83"/>
      <c r="D29" s="51">
        <v>5</v>
      </c>
      <c r="E29" s="50"/>
      <c r="F29" s="50"/>
      <c r="G29" s="81"/>
      <c r="H29" s="81"/>
      <c r="I29" s="82"/>
      <c r="J29" s="129"/>
      <c r="K29" s="85"/>
      <c r="L29" s="86"/>
      <c r="M29" s="83"/>
      <c r="N29" s="240">
        <v>2</v>
      </c>
      <c r="O29" s="241"/>
      <c r="P29" s="241"/>
      <c r="Q29" s="50"/>
      <c r="R29" s="76"/>
      <c r="S29" s="76"/>
      <c r="T29" s="76"/>
      <c r="U29" s="46"/>
      <c r="V29" s="46"/>
      <c r="W29" s="35"/>
      <c r="X29" s="37"/>
      <c r="Y29" s="43">
        <f>IF(G10=""," ",IF(G10=A7,A9,IF(G10=A9,A7,IF(G10=A11,A13,A11))))</f>
        <v>9</v>
      </c>
      <c r="Z29" s="42">
        <f>IF(AND(OR(A7=G10,A9=G10),A11=E12),A13,IF(AND(OR(A7=G10,A9=G10),A13=E12),A11,IF(A7=E8,A9,A7)))</f>
        <v>13</v>
      </c>
      <c r="AA29" s="42">
        <f>IF(H8="","",IF(H8=I14,M14,I14))</f>
        <v>12</v>
      </c>
      <c r="AB29" s="37"/>
    </row>
    <row r="30" spans="1:29" ht="12.75" customHeight="1" thickBot="1">
      <c r="A30" s="80"/>
      <c r="B30" s="87"/>
      <c r="C30" s="83"/>
      <c r="D30" s="167" t="s">
        <v>95</v>
      </c>
      <c r="E30" s="50"/>
      <c r="F30" s="35" t="s">
        <v>16</v>
      </c>
      <c r="G30" s="81"/>
      <c r="H30" s="81"/>
      <c r="I30" s="82"/>
      <c r="J30" s="129"/>
      <c r="K30" s="87"/>
      <c r="L30" s="86"/>
      <c r="M30" s="83"/>
      <c r="N30" s="170"/>
      <c r="O30" s="168" t="s">
        <v>94</v>
      </c>
      <c r="P30" s="88"/>
      <c r="Q30" s="50"/>
      <c r="R30" s="35" t="s">
        <v>16</v>
      </c>
      <c r="S30" s="76"/>
      <c r="T30" s="76"/>
      <c r="U30" s="46"/>
      <c r="V30" s="46"/>
      <c r="W30" s="35"/>
      <c r="X30" s="37"/>
      <c r="Y30" s="43">
        <f>IF(O10=""," ",IF(O10=U7,U9,IF(O10=U9,U7,IF(O10=U11,U13,U11))))</f>
        <v>14</v>
      </c>
      <c r="Z30" s="42">
        <f>IF(AND(U7=O10,U11=Q12),U13,IF(AND(U7=O10,U13=Q12),U11,IF(AND(U9=O10,U11=Q12),U13,IF(AND(U9=O10,U13=Q12),U11,IF(U7=Q8,U9,U7)))))</f>
        <v>10</v>
      </c>
      <c r="AA30" s="42"/>
      <c r="AB30" s="37"/>
    </row>
    <row r="31" spans="1:29" ht="13.5" thickBot="1">
      <c r="A31" s="89">
        <v>3</v>
      </c>
      <c r="B31" s="222" t="s">
        <v>51</v>
      </c>
      <c r="C31" s="90"/>
      <c r="D31" s="91"/>
      <c r="E31" s="54"/>
      <c r="F31" s="50"/>
      <c r="G31" s="50"/>
      <c r="H31" s="50"/>
      <c r="I31" s="92">
        <v>4</v>
      </c>
      <c r="J31" s="216" t="s">
        <v>47</v>
      </c>
      <c r="K31" s="229"/>
      <c r="L31" s="230"/>
      <c r="M31" s="90"/>
      <c r="N31" s="50"/>
      <c r="O31" s="50"/>
      <c r="P31" s="93"/>
      <c r="Q31" s="50"/>
      <c r="R31" s="76"/>
      <c r="S31" s="76"/>
      <c r="T31" s="76"/>
      <c r="U31" s="46"/>
      <c r="V31" s="46"/>
      <c r="W31" s="35"/>
      <c r="X31" s="37"/>
      <c r="Y31" s="43">
        <f>IF(G18=""," ",IF(G18=A15,A17,IF(G18=A17,A15,IF(G18=A19,A21,A19))))</f>
        <v>3</v>
      </c>
      <c r="Z31" s="42">
        <f>IF(AND(OR(A15=G18,A17=G18),A19=E20),A21,IF(AND(OR(A15=G18,A17=G18),A21=E20),A19,IF(A15=E16,A17,A15)))</f>
        <v>7</v>
      </c>
      <c r="AA31" s="42"/>
      <c r="AB31" s="37"/>
    </row>
    <row r="32" spans="1:29" ht="13.5" customHeight="1">
      <c r="A32" s="89"/>
      <c r="B32" s="224"/>
      <c r="C32" s="94">
        <v>3</v>
      </c>
      <c r="D32" s="91"/>
      <c r="E32" s="127">
        <v>6</v>
      </c>
      <c r="F32" s="234" t="s">
        <v>74</v>
      </c>
      <c r="G32" s="235"/>
      <c r="H32" s="236"/>
      <c r="I32" s="95"/>
      <c r="J32" s="231"/>
      <c r="K32" s="232"/>
      <c r="L32" s="233"/>
      <c r="M32" s="94">
        <v>4</v>
      </c>
      <c r="N32" s="96"/>
      <c r="O32" s="96"/>
      <c r="P32" s="93"/>
      <c r="Q32" s="127">
        <v>2</v>
      </c>
      <c r="R32" s="242" t="s">
        <v>86</v>
      </c>
      <c r="S32" s="96"/>
      <c r="T32" s="96"/>
      <c r="U32" s="96"/>
      <c r="V32" s="46"/>
      <c r="W32" s="35"/>
      <c r="X32" s="37"/>
      <c r="Y32" s="43">
        <f>IF(O18=""," ",IF(O18=U15,U17,IF(O18=U17,U15,IF(O18=U19,U21,U19))))</f>
        <v>4</v>
      </c>
      <c r="Z32" s="42">
        <f>IF(AND(U15=O18,U19=Q20),U21,IF(AND(U15=O18,U21=Q20),U19,IF(AND(U17=O18,U19=Q20),U21,IF(AND(U17=O18,U21=Q20),U19,IF(U15=Q16,U17,U15)))))</f>
        <v>16</v>
      </c>
      <c r="AA32" s="42"/>
      <c r="AB32" s="37"/>
    </row>
    <row r="33" spans="1:28" ht="13.5" customHeight="1" thickBot="1">
      <c r="A33" s="89">
        <v>15</v>
      </c>
      <c r="B33" s="227" t="s">
        <v>59</v>
      </c>
      <c r="C33" s="168" t="s">
        <v>93</v>
      </c>
      <c r="D33" s="91"/>
      <c r="E33" s="171" t="s">
        <v>96</v>
      </c>
      <c r="F33" s="237"/>
      <c r="G33" s="238"/>
      <c r="H33" s="239"/>
      <c r="I33" s="97">
        <v>8</v>
      </c>
      <c r="J33" s="246" t="s">
        <v>77</v>
      </c>
      <c r="K33" s="247"/>
      <c r="L33" s="248"/>
      <c r="M33" s="98" t="s">
        <v>94</v>
      </c>
      <c r="N33" s="96"/>
      <c r="O33" s="96"/>
      <c r="P33" s="93"/>
      <c r="Q33" s="168" t="s">
        <v>96</v>
      </c>
      <c r="R33" s="243"/>
      <c r="S33" s="96"/>
      <c r="T33" s="96"/>
      <c r="U33" s="96"/>
      <c r="V33" s="46"/>
      <c r="W33" s="35"/>
      <c r="X33" s="37"/>
      <c r="Y33" s="41">
        <f>IF(I14="","",IF(G10=I14,G18,G10))</f>
        <v>11</v>
      </c>
      <c r="Z33" s="37"/>
      <c r="AA33" s="37"/>
      <c r="AB33" s="37"/>
    </row>
    <row r="34" spans="1:28" ht="13.5" customHeight="1" thickBot="1">
      <c r="A34" s="135"/>
      <c r="B34" s="228"/>
      <c r="C34" s="76"/>
      <c r="D34" s="91"/>
      <c r="E34" s="50"/>
      <c r="F34" s="50"/>
      <c r="G34" s="50"/>
      <c r="H34" s="50"/>
      <c r="I34" s="97"/>
      <c r="J34" s="249"/>
      <c r="K34" s="250"/>
      <c r="L34" s="251"/>
      <c r="M34" s="50"/>
      <c r="N34" s="50"/>
      <c r="O34" s="50"/>
      <c r="P34" s="93"/>
      <c r="Q34" s="50"/>
      <c r="R34" s="76"/>
      <c r="S34" s="76"/>
      <c r="T34" s="76"/>
      <c r="U34" s="46"/>
      <c r="V34" s="46"/>
      <c r="W34" s="35"/>
      <c r="X34" s="37"/>
      <c r="Y34" s="41">
        <f>IF(M14="","",IF(O10=M14,O18,O10))</f>
        <v>6</v>
      </c>
      <c r="Z34" s="37"/>
      <c r="AA34" s="37"/>
      <c r="AB34" s="37"/>
    </row>
    <row r="35" spans="1:28" ht="13">
      <c r="A35" s="46"/>
      <c r="B35" s="76"/>
      <c r="C35" s="92">
        <v>6</v>
      </c>
      <c r="D35" s="222" t="s">
        <v>74</v>
      </c>
      <c r="E35" s="50"/>
      <c r="F35" s="50"/>
      <c r="G35" s="50"/>
      <c r="H35" s="50"/>
      <c r="I35" s="54"/>
      <c r="J35" s="81"/>
      <c r="K35" s="50"/>
      <c r="L35" s="50"/>
      <c r="M35" s="92">
        <v>11</v>
      </c>
      <c r="N35" s="216" t="s">
        <v>80</v>
      </c>
      <c r="O35" s="217"/>
      <c r="P35" s="218"/>
      <c r="Q35" s="50"/>
      <c r="R35" s="76"/>
      <c r="S35" s="76"/>
      <c r="T35" s="76"/>
      <c r="U35" s="46"/>
      <c r="V35" s="46"/>
      <c r="W35" s="35"/>
      <c r="X35" s="37"/>
      <c r="Y35" s="37"/>
      <c r="Z35" s="37"/>
      <c r="AA35" s="37"/>
      <c r="AB35" s="37"/>
    </row>
    <row r="36" spans="1:28" ht="13" thickBot="1">
      <c r="A36" s="35"/>
      <c r="B36" s="76"/>
      <c r="C36" s="103"/>
      <c r="D36" s="223"/>
      <c r="E36" s="50"/>
      <c r="F36" s="50"/>
      <c r="G36" s="50"/>
      <c r="H36" s="50"/>
      <c r="I36" s="50"/>
      <c r="J36" s="81"/>
      <c r="K36" s="50"/>
      <c r="L36" s="50"/>
      <c r="M36" s="50"/>
      <c r="N36" s="219"/>
      <c r="O36" s="220"/>
      <c r="P36" s="221"/>
      <c r="Q36" s="50"/>
      <c r="R36" s="76"/>
      <c r="S36" s="76"/>
      <c r="T36" s="76"/>
      <c r="U36" s="46"/>
      <c r="V36" s="46"/>
      <c r="W36" s="35"/>
      <c r="X36" s="37"/>
      <c r="Y36" s="37"/>
      <c r="Z36" s="37"/>
      <c r="AA36" s="37"/>
      <c r="AB36" s="37"/>
    </row>
    <row r="37" spans="1:28">
      <c r="A37" s="136"/>
      <c r="B37" s="137"/>
      <c r="C37" s="137"/>
      <c r="D37" s="138"/>
      <c r="E37" s="139"/>
      <c r="F37" s="139"/>
      <c r="G37" s="139"/>
      <c r="H37" s="140"/>
      <c r="I37" s="140"/>
      <c r="J37" s="140"/>
      <c r="K37" s="139"/>
      <c r="L37" s="139"/>
      <c r="M37" s="139"/>
      <c r="N37" s="139"/>
      <c r="O37" s="139"/>
      <c r="P37" s="139"/>
      <c r="Q37" s="139"/>
      <c r="R37" s="137"/>
      <c r="S37" s="137"/>
      <c r="T37" s="137"/>
      <c r="U37" s="137"/>
      <c r="V37" s="137"/>
      <c r="W37" s="35"/>
      <c r="X37" s="37"/>
      <c r="Y37" s="37"/>
      <c r="Z37" s="37"/>
      <c r="AA37" s="37"/>
      <c r="AB37" s="37"/>
    </row>
    <row r="38" spans="1:28" ht="15.5">
      <c r="A38" s="215" t="s">
        <v>101</v>
      </c>
      <c r="B38" s="215"/>
      <c r="C38" s="215"/>
      <c r="D38" s="35"/>
      <c r="E38" s="141"/>
      <c r="F38" s="141"/>
      <c r="G38" s="142"/>
      <c r="H38" s="35"/>
      <c r="I38" s="35"/>
      <c r="J38" s="143" t="s">
        <v>102</v>
      </c>
      <c r="K38" s="15"/>
      <c r="L38" s="1"/>
      <c r="M38" s="1"/>
      <c r="N38" s="144" t="s">
        <v>103</v>
      </c>
      <c r="O38" s="145"/>
      <c r="P38" s="68"/>
      <c r="Q38" s="68"/>
      <c r="R38" s="46"/>
      <c r="S38" s="46"/>
      <c r="T38" s="46"/>
      <c r="U38" s="46"/>
      <c r="V38" s="46"/>
      <c r="W38" s="35"/>
      <c r="X38" s="37"/>
      <c r="Y38" s="37"/>
      <c r="Z38" s="37"/>
      <c r="AA38" s="37"/>
      <c r="AB38" s="37"/>
    </row>
    <row r="39" spans="1:28" ht="13">
      <c r="A39" s="70"/>
      <c r="B39" s="70"/>
      <c r="C39" s="70"/>
      <c r="D39" s="46"/>
      <c r="E39" s="68"/>
      <c r="F39" s="68"/>
      <c r="G39" s="68"/>
      <c r="H39" s="68"/>
      <c r="I39" s="68"/>
      <c r="K39" s="15"/>
      <c r="L39" s="1"/>
      <c r="M39" s="1"/>
      <c r="N39" s="123"/>
      <c r="O39" s="52"/>
      <c r="P39" s="52"/>
      <c r="Q39" s="52"/>
      <c r="R39" s="35"/>
      <c r="S39" s="35"/>
      <c r="T39" s="35"/>
      <c r="U39" s="35"/>
      <c r="V39" s="35"/>
      <c r="W39" s="35"/>
      <c r="X39" s="37"/>
      <c r="Y39" s="37"/>
      <c r="Z39" s="37"/>
      <c r="AA39" s="37"/>
      <c r="AB39" s="37"/>
    </row>
    <row r="40" spans="1:28" ht="15.5">
      <c r="A40" s="146" t="s">
        <v>104</v>
      </c>
      <c r="B40" s="100"/>
      <c r="C40" s="101"/>
      <c r="D40" s="147"/>
      <c r="E40" s="148"/>
      <c r="F40" s="142"/>
      <c r="G40" s="142"/>
      <c r="H40" s="46"/>
      <c r="I40" s="46"/>
      <c r="J40" s="143" t="s">
        <v>105</v>
      </c>
      <c r="K40" s="15"/>
      <c r="L40" s="124"/>
      <c r="M40" s="124"/>
      <c r="N40" s="173" t="s">
        <v>106</v>
      </c>
      <c r="O40" s="173"/>
      <c r="P40" s="173"/>
      <c r="Q40" s="35"/>
      <c r="R40" s="35"/>
      <c r="S40" s="35"/>
      <c r="T40" s="35"/>
      <c r="U40" s="35"/>
      <c r="V40" s="35"/>
      <c r="W40" s="35"/>
      <c r="X40" s="37"/>
      <c r="Y40" s="37"/>
      <c r="Z40" s="37"/>
      <c r="AA40" s="37"/>
      <c r="AB40" s="37"/>
    </row>
    <row r="41" spans="1:28" ht="15.5">
      <c r="A41" s="35"/>
      <c r="B41" s="35"/>
      <c r="C41" s="35"/>
      <c r="D41" s="99"/>
      <c r="E41" s="99"/>
      <c r="F41" s="99"/>
      <c r="G41" s="147"/>
      <c r="H41" s="147"/>
      <c r="I41" s="46"/>
      <c r="Q41" s="46"/>
      <c r="R41" s="130"/>
      <c r="S41" s="52"/>
      <c r="T41" s="52"/>
      <c r="U41" s="35"/>
      <c r="V41" s="35"/>
      <c r="W41" s="35"/>
      <c r="X41" s="37"/>
    </row>
    <row r="42" spans="1:28" ht="15.5">
      <c r="D42" s="9"/>
      <c r="E42" s="9"/>
      <c r="F42" s="10"/>
      <c r="G42" s="123"/>
      <c r="H42" s="123"/>
      <c r="I42" s="1"/>
      <c r="J42" s="1"/>
      <c r="K42" s="1"/>
      <c r="L42" s="1"/>
      <c r="M42" s="6"/>
      <c r="N42" s="6"/>
      <c r="O42" s="6"/>
      <c r="P42" s="6"/>
      <c r="Q42" s="123"/>
      <c r="R42" s="15"/>
      <c r="S42" s="7"/>
      <c r="T42" s="7"/>
    </row>
    <row r="43" spans="1:28">
      <c r="J43" s="1"/>
      <c r="K43" s="1"/>
      <c r="L43" s="1"/>
      <c r="M43" s="1"/>
      <c r="N43" s="1"/>
      <c r="O43" s="1"/>
      <c r="P43" s="1"/>
      <c r="Q43" s="1"/>
      <c r="S43" s="7"/>
      <c r="T43" s="7"/>
    </row>
    <row r="44" spans="1:28" ht="15.5">
      <c r="B44" s="4" t="s">
        <v>39</v>
      </c>
      <c r="C44" s="3"/>
      <c r="D44" s="9"/>
      <c r="E44" s="9"/>
      <c r="F44" s="9"/>
      <c r="G44" s="15"/>
      <c r="H44" s="15"/>
      <c r="M44" s="149" t="s">
        <v>39</v>
      </c>
      <c r="O44" s="7"/>
      <c r="P44" s="7"/>
      <c r="R44" s="15"/>
    </row>
    <row r="45" spans="1:28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55" spans="4:9">
      <c r="D55" s="1"/>
    </row>
    <row r="57" spans="4:9">
      <c r="E57" s="1"/>
      <c r="F57" s="1"/>
      <c r="G57" s="1"/>
      <c r="H57" s="1"/>
      <c r="I57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38:N40" name="Диапазон2_1"/>
  </protectedRanges>
  <mergeCells count="91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S17:S18"/>
    <mergeCell ref="S15:S16"/>
    <mergeCell ref="F14:G14"/>
    <mergeCell ref="D13:D14"/>
    <mergeCell ref="S13:S14"/>
    <mergeCell ref="R13:R14"/>
    <mergeCell ref="A6:B6"/>
    <mergeCell ref="B7:B8"/>
    <mergeCell ref="C7:C8"/>
    <mergeCell ref="A7:A8"/>
    <mergeCell ref="T15:T16"/>
    <mergeCell ref="A9:A10"/>
    <mergeCell ref="B9:B10"/>
    <mergeCell ref="C9:C10"/>
    <mergeCell ref="T7:T8"/>
    <mergeCell ref="I8:M9"/>
    <mergeCell ref="R9:R10"/>
    <mergeCell ref="T9:T10"/>
    <mergeCell ref="S9:S10"/>
    <mergeCell ref="C13:C14"/>
    <mergeCell ref="T11:T12"/>
    <mergeCell ref="S11:S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B13:B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T17:T18"/>
    <mergeCell ref="D15:D16"/>
    <mergeCell ref="D17:D18"/>
    <mergeCell ref="T13:T14"/>
    <mergeCell ref="R17:R18"/>
    <mergeCell ref="N40:P4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A13:A14"/>
  </mergeCells>
  <phoneticPr fontId="0" type="noConversion"/>
  <conditionalFormatting sqref="A25:A34 I25:I34">
    <cfRule type="cellIs" dxfId="1" priority="1" operator="greaterThan">
      <formula>$Y$5</formula>
    </cfRule>
  </conditionalFormatting>
  <printOptions horizontalCentered="1" verticalCentered="1"/>
  <pageMargins left="0.39370078740157483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</sheetPr>
  <dimension ref="A1:AO38"/>
  <sheetViews>
    <sheetView tabSelected="1" workbookViewId="0">
      <selection sqref="A1:H28"/>
    </sheetView>
  </sheetViews>
  <sheetFormatPr defaultRowHeight="12.5"/>
  <cols>
    <col min="1" max="1" width="8" customWidth="1"/>
    <col min="2" max="2" width="7.54296875" customWidth="1"/>
    <col min="3" max="3" width="21.26953125" customWidth="1"/>
    <col min="4" max="4" width="12.26953125" customWidth="1"/>
    <col min="5" max="5" width="7.7265625" customWidth="1"/>
    <col min="6" max="6" width="14.54296875" customWidth="1"/>
    <col min="7" max="7" width="8.81640625" customWidth="1"/>
    <col min="8" max="8" width="18.81640625" customWidth="1"/>
    <col min="10" max="10" width="15.7265625" customWidth="1"/>
    <col min="11" max="11" width="3.1796875" customWidth="1"/>
    <col min="12" max="18" width="9.1796875" hidden="1" customWidth="1"/>
    <col min="19" max="19" width="5.7265625" hidden="1" customWidth="1"/>
    <col min="20" max="20" width="16.1796875" hidden="1" customWidth="1"/>
    <col min="21" max="35" width="0" hidden="1" customWidth="1"/>
  </cols>
  <sheetData>
    <row r="1" spans="1:41" ht="23.25" customHeight="1" thickBot="1">
      <c r="A1" s="177" t="s">
        <v>11</v>
      </c>
      <c r="B1" s="177"/>
      <c r="C1" s="177"/>
      <c r="D1" s="177"/>
      <c r="E1" s="177"/>
      <c r="F1" s="177"/>
      <c r="G1" s="177"/>
      <c r="H1" s="177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>
        <f ca="1">SUMIF(T6:T11,V1,$K$14:$K$17)</f>
        <v>0</v>
      </c>
      <c r="U1" s="104"/>
      <c r="V1" s="104" t="str">
        <f>J12</f>
        <v>Р.Алтай</v>
      </c>
    </row>
    <row r="2" spans="1:41" ht="52.5" customHeight="1" thickBot="1">
      <c r="A2" s="35"/>
      <c r="B2" s="274" t="s">
        <v>38</v>
      </c>
      <c r="C2" s="274"/>
      <c r="D2" s="275" t="s">
        <v>99</v>
      </c>
      <c r="E2" s="276"/>
      <c r="F2" s="276"/>
      <c r="G2" s="276"/>
      <c r="H2" s="277"/>
      <c r="T2" s="172">
        <f>SUMIF(J14:J16,V1,$K$14:$K$17)</f>
        <v>1</v>
      </c>
      <c r="U2" s="172"/>
      <c r="V2" s="172"/>
      <c r="W2" s="172"/>
      <c r="X2" s="172"/>
    </row>
    <row r="3" spans="1:41" ht="24.75" customHeight="1" thickBot="1">
      <c r="A3" s="35"/>
      <c r="B3" s="282" t="s">
        <v>100</v>
      </c>
      <c r="C3" s="282"/>
      <c r="D3" s="282"/>
      <c r="E3" s="282"/>
      <c r="F3" s="282"/>
      <c r="G3" s="274" t="s">
        <v>41</v>
      </c>
      <c r="H3" s="283"/>
    </row>
    <row r="4" spans="1:41" ht="12.75" customHeight="1" thickBot="1">
      <c r="A4" s="284" t="s">
        <v>18</v>
      </c>
      <c r="B4" s="286" t="s">
        <v>4</v>
      </c>
      <c r="C4" s="288" t="s">
        <v>5</v>
      </c>
      <c r="D4" s="259" t="s">
        <v>6</v>
      </c>
      <c r="E4" s="258" t="s">
        <v>7</v>
      </c>
      <c r="F4" s="259"/>
      <c r="G4" s="280" t="s">
        <v>9</v>
      </c>
      <c r="H4" s="278" t="s">
        <v>8</v>
      </c>
      <c r="J4" s="270" t="str">
        <f>IFERROR(LEFT(F6,FIND(",",F6)-1),F6)</f>
        <v>Красноярский</v>
      </c>
      <c r="K4" s="271">
        <v>1</v>
      </c>
      <c r="L4" s="272" t="s">
        <v>21</v>
      </c>
      <c r="M4" s="267" t="s">
        <v>22</v>
      </c>
      <c r="N4" s="262"/>
      <c r="O4" s="263"/>
      <c r="P4" s="263"/>
      <c r="Q4" s="264"/>
      <c r="S4" s="265" t="s">
        <v>21</v>
      </c>
      <c r="T4" s="267" t="s">
        <v>22</v>
      </c>
      <c r="U4" s="262"/>
      <c r="V4" s="263"/>
      <c r="W4" s="263"/>
      <c r="X4" s="264"/>
      <c r="AC4" s="265" t="s">
        <v>21</v>
      </c>
      <c r="AD4" s="267" t="s">
        <v>22</v>
      </c>
      <c r="AE4" s="262"/>
      <c r="AF4" s="263"/>
      <c r="AG4" s="263"/>
      <c r="AH4" s="264"/>
      <c r="AJ4" s="265" t="s">
        <v>21</v>
      </c>
      <c r="AK4" s="267" t="s">
        <v>22</v>
      </c>
      <c r="AL4" s="262"/>
      <c r="AM4" s="263"/>
      <c r="AN4" s="263"/>
      <c r="AO4" s="264"/>
    </row>
    <row r="5" spans="1:41" ht="16" thickBot="1">
      <c r="A5" s="285"/>
      <c r="B5" s="287"/>
      <c r="C5" s="289"/>
      <c r="D5" s="261"/>
      <c r="E5" s="260"/>
      <c r="F5" s="261"/>
      <c r="G5" s="281"/>
      <c r="H5" s="279"/>
      <c r="J5" s="270"/>
      <c r="K5" s="271"/>
      <c r="L5" s="273"/>
      <c r="M5" s="269"/>
      <c r="N5" s="16">
        <v>1</v>
      </c>
      <c r="O5" s="17">
        <v>2</v>
      </c>
      <c r="P5" s="17">
        <v>3</v>
      </c>
      <c r="Q5" s="18">
        <v>5</v>
      </c>
      <c r="S5" s="266"/>
      <c r="T5" s="269"/>
      <c r="U5" s="16">
        <v>1</v>
      </c>
      <c r="V5" s="17">
        <v>2</v>
      </c>
      <c r="W5" s="17">
        <v>3</v>
      </c>
      <c r="X5" s="18">
        <v>5</v>
      </c>
      <c r="Z5" s="105">
        <v>1</v>
      </c>
      <c r="AB5" s="105">
        <v>2</v>
      </c>
      <c r="AC5" s="266"/>
      <c r="AD5" s="268"/>
      <c r="AE5" s="106">
        <v>1</v>
      </c>
      <c r="AF5" s="107">
        <v>2</v>
      </c>
      <c r="AG5" s="107">
        <v>3</v>
      </c>
      <c r="AH5" s="108">
        <v>5</v>
      </c>
      <c r="AJ5" s="266"/>
      <c r="AK5" s="268"/>
      <c r="AL5" s="106">
        <v>1</v>
      </c>
      <c r="AM5" s="107">
        <v>2</v>
      </c>
      <c r="AN5" s="107">
        <v>3</v>
      </c>
      <c r="AO5" s="108">
        <v>5</v>
      </c>
    </row>
    <row r="6" spans="1:41" ht="24" customHeight="1">
      <c r="A6" s="163">
        <v>1</v>
      </c>
      <c r="B6" s="156">
        <v>1</v>
      </c>
      <c r="C6" s="157" t="s">
        <v>55</v>
      </c>
      <c r="D6" s="157" t="s">
        <v>56</v>
      </c>
      <c r="E6" s="158" t="s">
        <v>44</v>
      </c>
      <c r="F6" s="157" t="s">
        <v>57</v>
      </c>
      <c r="G6" s="157">
        <v>0</v>
      </c>
      <c r="H6" s="159" t="s">
        <v>58</v>
      </c>
      <c r="J6" s="270" t="s">
        <v>23</v>
      </c>
      <c r="K6" s="271">
        <v>1</v>
      </c>
      <c r="L6" s="19">
        <v>1</v>
      </c>
      <c r="M6" s="20" t="s">
        <v>24</v>
      </c>
      <c r="N6" s="21">
        <f>SUMIF($J$4:$J$7,J4,$K$4:$K$7)</f>
        <v>1</v>
      </c>
      <c r="O6" s="21">
        <f ca="1">SUMIF($I$8:$J$9,"алт",$K$6:$K$9)</f>
        <v>0</v>
      </c>
      <c r="P6" s="22">
        <f>SUMIF($J$10:$J$13,"Алт",$K$10:$K$13)</f>
        <v>0</v>
      </c>
      <c r="Q6" s="22">
        <f>SUMIF($J$14:$J$17,"Алт",$K$14:$K$17)</f>
        <v>0</v>
      </c>
      <c r="S6" s="19">
        <v>1</v>
      </c>
      <c r="T6" s="20" t="str">
        <f>J4</f>
        <v>Красноярский</v>
      </c>
      <c r="U6" s="21">
        <f t="shared" ref="U6:U11" si="0">SUMIF($J$4:$J$7,T6,$K$4:$K$7)</f>
        <v>1</v>
      </c>
      <c r="V6" s="21">
        <f t="shared" ref="V6:V11" ca="1" si="1">SUMIF($I$8:$J$9,T6,$K$6:$K$9)</f>
        <v>0</v>
      </c>
      <c r="W6" s="22">
        <f t="shared" ref="W6:W11" si="2">SUMIF($J$10:$J$13,T6,$K$10:$K$13)</f>
        <v>0</v>
      </c>
      <c r="X6" s="22">
        <f>SUMIF($J$14:$J$17,T6,$K$14:$K$17)</f>
        <v>0</v>
      </c>
      <c r="Z6" t="str">
        <f>T6</f>
        <v>Красноярский</v>
      </c>
      <c r="AB6" t="str">
        <f>Z6</f>
        <v>Красноярский</v>
      </c>
      <c r="AC6" s="109">
        <v>1</v>
      </c>
      <c r="AD6" s="110" t="str">
        <f>AB6</f>
        <v>Красноярский</v>
      </c>
      <c r="AE6" s="111">
        <f t="shared" ref="AE6:AE11" si="3">SUMIF($J$4:$J$7,AD6,$K$4:$K$7)</f>
        <v>1</v>
      </c>
      <c r="AF6" s="111">
        <f t="shared" ref="AF6:AF11" ca="1" si="4">SUMIF($I$8:$J$9,AD6,$K$6:$K$9)</f>
        <v>0</v>
      </c>
      <c r="AG6" s="111">
        <f t="shared" ref="AG6:AG11" si="5">SUMIF($J$10:$J$13,AD6,$K$10:$K$13)</f>
        <v>0</v>
      </c>
      <c r="AH6" s="112">
        <f t="shared" ref="AH6:AH11" si="6">SUMIF($J$14:$J$17,AD6,$K$14:$K$17)</f>
        <v>0</v>
      </c>
      <c r="AJ6" s="109">
        <v>1</v>
      </c>
      <c r="AK6" s="110" t="str">
        <f t="shared" ref="AK6:AO11" si="7">IF(AD6=0," ",AD6)</f>
        <v>Красноярский</v>
      </c>
      <c r="AL6" s="111">
        <f t="shared" si="7"/>
        <v>1</v>
      </c>
      <c r="AM6" s="111" t="str">
        <f t="shared" ca="1" si="7"/>
        <v xml:space="preserve"> </v>
      </c>
      <c r="AN6" s="111" t="str">
        <f t="shared" si="7"/>
        <v xml:space="preserve"> </v>
      </c>
      <c r="AO6" s="112" t="str">
        <f t="shared" si="7"/>
        <v xml:space="preserve"> </v>
      </c>
    </row>
    <row r="7" spans="1:41" ht="24" customHeight="1">
      <c r="A7" s="164">
        <v>2</v>
      </c>
      <c r="B7" s="153">
        <v>12</v>
      </c>
      <c r="C7" s="154" t="s">
        <v>84</v>
      </c>
      <c r="D7" s="154" t="s">
        <v>85</v>
      </c>
      <c r="E7" s="155" t="s">
        <v>44</v>
      </c>
      <c r="F7" s="154" t="s">
        <v>82</v>
      </c>
      <c r="G7" s="154">
        <v>0</v>
      </c>
      <c r="H7" s="160" t="s">
        <v>83</v>
      </c>
      <c r="J7" s="270"/>
      <c r="K7" s="271"/>
      <c r="L7" s="23">
        <v>2</v>
      </c>
      <c r="M7" s="20" t="s">
        <v>25</v>
      </c>
      <c r="N7" s="21">
        <f>SUMIF($J$4:$J$7,"заб",$K$4:$K$7)</f>
        <v>0</v>
      </c>
      <c r="O7" s="21">
        <f ca="1">SUMIF($I$8:$J$9,"заб",$K$6:$K$9)</f>
        <v>0</v>
      </c>
      <c r="P7" s="22">
        <f>SUMIF($J$10:$J$13,"заб",$K$10:$K$13)</f>
        <v>0</v>
      </c>
      <c r="Q7" s="22">
        <f>SUMIF($J$14:$J$17,"заб",$K$14:$K$17)</f>
        <v>0</v>
      </c>
      <c r="S7" s="23">
        <v>2</v>
      </c>
      <c r="T7" s="20" t="str">
        <f>IF(J8=J4," ",J8)</f>
        <v>Р.Алтай</v>
      </c>
      <c r="U7" s="21">
        <f t="shared" si="0"/>
        <v>0</v>
      </c>
      <c r="V7" s="21">
        <f t="shared" ca="1" si="1"/>
        <v>1</v>
      </c>
      <c r="W7" s="22">
        <f t="shared" si="2"/>
        <v>1</v>
      </c>
      <c r="X7" s="22">
        <f>SUMIF($J$14:$J$17,T7,$K$14:$K$17)</f>
        <v>1</v>
      </c>
      <c r="Z7" t="str">
        <f>IF(OR(T7=" "),T8,T7)</f>
        <v>Р.Алтай</v>
      </c>
      <c r="AA7">
        <f>IF(U7=U6," ",U7)</f>
        <v>0</v>
      </c>
      <c r="AB7" t="str">
        <f>IF(OR(Z7=" "),Z8,Z7)</f>
        <v>Р.Алтай</v>
      </c>
      <c r="AC7" s="113">
        <v>2</v>
      </c>
      <c r="AD7" s="114" t="str">
        <f>IF(OR(AB7=" "),AB8,AB7)</f>
        <v>Р.Алтай</v>
      </c>
      <c r="AE7" s="115">
        <f t="shared" si="3"/>
        <v>0</v>
      </c>
      <c r="AF7" s="115">
        <f t="shared" ca="1" si="4"/>
        <v>1</v>
      </c>
      <c r="AG7" s="115">
        <f t="shared" si="5"/>
        <v>1</v>
      </c>
      <c r="AH7" s="116">
        <f t="shared" si="6"/>
        <v>1</v>
      </c>
      <c r="AJ7" s="113">
        <v>2</v>
      </c>
      <c r="AK7" s="114" t="str">
        <f t="shared" si="7"/>
        <v>Р.Алтай</v>
      </c>
      <c r="AL7" s="115" t="str">
        <f t="shared" si="7"/>
        <v xml:space="preserve"> </v>
      </c>
      <c r="AM7" s="115">
        <f t="shared" ca="1" si="7"/>
        <v>1</v>
      </c>
      <c r="AN7" s="115">
        <f t="shared" si="7"/>
        <v>1</v>
      </c>
      <c r="AO7" s="116">
        <f t="shared" si="7"/>
        <v>1</v>
      </c>
    </row>
    <row r="8" spans="1:41" ht="24" customHeight="1">
      <c r="A8" s="164">
        <v>3</v>
      </c>
      <c r="B8" s="153">
        <v>6</v>
      </c>
      <c r="C8" s="154" t="s">
        <v>74</v>
      </c>
      <c r="D8" s="154" t="s">
        <v>75</v>
      </c>
      <c r="E8" s="155" t="s">
        <v>44</v>
      </c>
      <c r="F8" s="154" t="s">
        <v>98</v>
      </c>
      <c r="G8" s="154">
        <v>0</v>
      </c>
      <c r="H8" s="160" t="s">
        <v>76</v>
      </c>
      <c r="J8" s="271" t="str">
        <f>IFERROR(LEFT(F7,FIND(",",F7)-1),F7)</f>
        <v>Р.Алтай</v>
      </c>
      <c r="K8" s="271">
        <v>1</v>
      </c>
      <c r="L8" s="24">
        <v>3</v>
      </c>
      <c r="M8" s="20" t="s">
        <v>26</v>
      </c>
      <c r="N8" s="21">
        <f>SUMIF($J$4:$J$7,"ирк",$K$4:$K$7)</f>
        <v>0</v>
      </c>
      <c r="O8" s="21">
        <f ca="1">SUMIF($I$8:$J$9,"ирк",$K$6:$K$9)</f>
        <v>0</v>
      </c>
      <c r="P8" s="22">
        <f>SUMIF($J$10:$J$13,"ирк",$K$10:$K$13)</f>
        <v>0</v>
      </c>
      <c r="Q8" s="22">
        <f>SUMIF($J$14:$J$17,"ирк",$K$14:$K$17)</f>
        <v>0</v>
      </c>
      <c r="S8" s="24">
        <v>3</v>
      </c>
      <c r="T8" s="20" t="str">
        <f>IF(OR(J10=J4,J10=J8)," ",J10)</f>
        <v>Новосибирская</v>
      </c>
      <c r="U8" s="21">
        <f t="shared" si="0"/>
        <v>0</v>
      </c>
      <c r="V8" s="21">
        <f t="shared" ca="1" si="1"/>
        <v>0</v>
      </c>
      <c r="W8" s="22">
        <f t="shared" si="2"/>
        <v>1</v>
      </c>
      <c r="X8" s="22">
        <f>SUMIF($J$14:$J$17,T8,$K$14:$K$17)</f>
        <v>1</v>
      </c>
      <c r="Z8" t="str">
        <f>IF(OR(T8=" ",T7=" "),T9,T8)</f>
        <v>Новосибирская</v>
      </c>
      <c r="AB8" t="str">
        <f>IF(OR(Z8=" ",Z7=" "),Z9,Z8)</f>
        <v>Новосибирская</v>
      </c>
      <c r="AC8" s="117">
        <v>3</v>
      </c>
      <c r="AD8" s="114" t="str">
        <f>IF(OR(AB8=" ",AB7=" "),AB9,AB8)</f>
        <v>Новосибирская</v>
      </c>
      <c r="AE8" s="115">
        <f t="shared" si="3"/>
        <v>0</v>
      </c>
      <c r="AF8" s="115">
        <f t="shared" ca="1" si="4"/>
        <v>0</v>
      </c>
      <c r="AG8" s="115">
        <f t="shared" si="5"/>
        <v>1</v>
      </c>
      <c r="AH8" s="116">
        <f t="shared" si="6"/>
        <v>1</v>
      </c>
      <c r="AJ8" s="117">
        <v>3</v>
      </c>
      <c r="AK8" s="114" t="str">
        <f t="shared" si="7"/>
        <v>Новосибирская</v>
      </c>
      <c r="AL8" s="115" t="str">
        <f t="shared" si="7"/>
        <v xml:space="preserve"> </v>
      </c>
      <c r="AM8" s="115" t="str">
        <f t="shared" ca="1" si="7"/>
        <v xml:space="preserve"> </v>
      </c>
      <c r="AN8" s="115">
        <f t="shared" si="7"/>
        <v>1</v>
      </c>
      <c r="AO8" s="116">
        <f t="shared" si="7"/>
        <v>1</v>
      </c>
    </row>
    <row r="9" spans="1:41" ht="24" customHeight="1">
      <c r="A9" s="164">
        <v>3</v>
      </c>
      <c r="B9" s="153">
        <v>2</v>
      </c>
      <c r="C9" s="154" t="s">
        <v>86</v>
      </c>
      <c r="D9" s="154" t="s">
        <v>60</v>
      </c>
      <c r="E9" s="155" t="s">
        <v>44</v>
      </c>
      <c r="F9" s="154" t="s">
        <v>87</v>
      </c>
      <c r="G9" s="154">
        <v>0</v>
      </c>
      <c r="H9" s="160" t="s">
        <v>88</v>
      </c>
      <c r="J9" s="271"/>
      <c r="K9" s="271"/>
      <c r="L9" s="23">
        <v>4</v>
      </c>
      <c r="M9" s="20" t="s">
        <v>27</v>
      </c>
      <c r="N9" s="21">
        <f>SUMIF($J$4:$J$7,"кем",$K$4:$K$7)</f>
        <v>0</v>
      </c>
      <c r="O9" s="21">
        <f ca="1">SUMIF($I$8:$J$9,"кем",$K$6:$K$9)</f>
        <v>0</v>
      </c>
      <c r="P9" s="22">
        <f>SUMIF($J$10:$J$13,"кем",$K$10:$K$13)</f>
        <v>0</v>
      </c>
      <c r="Q9" s="22">
        <f>SUMIF($J$14:$J$17,"кем",$K$14:$K$17)</f>
        <v>0</v>
      </c>
      <c r="S9" s="23">
        <v>4</v>
      </c>
      <c r="T9" s="20" t="str">
        <f>IF(OR(J12=J4,J12=J8,J12=J10)," ",J12)</f>
        <v xml:space="preserve"> </v>
      </c>
      <c r="U9" s="21">
        <f t="shared" si="0"/>
        <v>0</v>
      </c>
      <c r="V9" s="21">
        <f t="shared" ca="1" si="1"/>
        <v>0</v>
      </c>
      <c r="W9" s="22">
        <f t="shared" si="2"/>
        <v>0</v>
      </c>
      <c r="X9" s="22">
        <f>SUMIF($J$14:$J$17,T9,$K$14:$K$17)</f>
        <v>0</v>
      </c>
      <c r="Z9" t="str">
        <f>IF(OR(T7=" ",T8=" ",T9=" "),T10,T9)</f>
        <v xml:space="preserve"> </v>
      </c>
      <c r="AB9" t="str">
        <f>IF(OR(Z7=" ",Z8=" ",Z9=" "),Z10,Z9)</f>
        <v xml:space="preserve"> </v>
      </c>
      <c r="AC9" s="113">
        <v>4</v>
      </c>
      <c r="AD9" s="114" t="str">
        <f>IF(OR(AB7=" ",AB8=" ",AB9=" "),AB10,AB9)</f>
        <v xml:space="preserve"> </v>
      </c>
      <c r="AE9" s="115">
        <f t="shared" si="3"/>
        <v>0</v>
      </c>
      <c r="AF9" s="115">
        <f t="shared" ca="1" si="4"/>
        <v>0</v>
      </c>
      <c r="AG9" s="115">
        <f t="shared" si="5"/>
        <v>0</v>
      </c>
      <c r="AH9" s="116">
        <f t="shared" si="6"/>
        <v>0</v>
      </c>
      <c r="AJ9" s="113">
        <v>4</v>
      </c>
      <c r="AK9" s="114" t="str">
        <f t="shared" si="7"/>
        <v xml:space="preserve"> </v>
      </c>
      <c r="AL9" s="115" t="str">
        <f t="shared" si="7"/>
        <v xml:space="preserve"> </v>
      </c>
      <c r="AM9" s="115" t="str">
        <f t="shared" ca="1" si="7"/>
        <v xml:space="preserve"> </v>
      </c>
      <c r="AN9" s="115" t="str">
        <f t="shared" si="7"/>
        <v xml:space="preserve"> </v>
      </c>
      <c r="AO9" s="116" t="str">
        <f t="shared" si="7"/>
        <v xml:space="preserve"> </v>
      </c>
    </row>
    <row r="10" spans="1:41" ht="24" customHeight="1">
      <c r="A10" s="164">
        <v>5</v>
      </c>
      <c r="B10" s="153">
        <v>5</v>
      </c>
      <c r="C10" s="154" t="s">
        <v>71</v>
      </c>
      <c r="D10" s="154" t="s">
        <v>72</v>
      </c>
      <c r="E10" s="155" t="s">
        <v>44</v>
      </c>
      <c r="F10" s="154" t="s">
        <v>98</v>
      </c>
      <c r="G10" s="154">
        <v>0</v>
      </c>
      <c r="H10" s="160" t="s">
        <v>73</v>
      </c>
      <c r="J10" s="271" t="str">
        <f>IFERROR(LEFT(F8,FIND(",",F8)-1),F8)</f>
        <v>Новосибирская</v>
      </c>
      <c r="K10" s="271">
        <v>1</v>
      </c>
      <c r="L10" s="24">
        <v>5</v>
      </c>
      <c r="M10" s="20" t="s">
        <v>28</v>
      </c>
      <c r="N10" s="21">
        <f>SUMIF($J$4:$J$7,"кра",$K$4:$K$7)</f>
        <v>0</v>
      </c>
      <c r="O10" s="21">
        <f ca="1">SUMIF($I$8:$J$9,"кра",$K$6:$K$9)</f>
        <v>0</v>
      </c>
      <c r="P10" s="22">
        <f>SUMIF($J$10:$J$13,"кра",$K$10:$K$13)</f>
        <v>0</v>
      </c>
      <c r="Q10" s="22">
        <f>SUMIF($J$14:$J$17,"кра",$K$14:$K$17)</f>
        <v>0</v>
      </c>
      <c r="S10" s="24">
        <v>5</v>
      </c>
      <c r="T10" s="20" t="str">
        <f>IF(OR(J14=J4,J14=J8,J14=J10,J14=J12)," ",J14)</f>
        <v xml:space="preserve"> </v>
      </c>
      <c r="U10" s="21">
        <f t="shared" si="0"/>
        <v>0</v>
      </c>
      <c r="V10" s="21">
        <f t="shared" ca="1" si="1"/>
        <v>0</v>
      </c>
      <c r="W10" s="22">
        <f t="shared" si="2"/>
        <v>0</v>
      </c>
      <c r="X10" s="22">
        <f>SUMIF($J$14:$J$17,T10,$K$14:$K$17)</f>
        <v>0</v>
      </c>
      <c r="Z10" t="str">
        <f>IF(OR(T7=" ",T8=" ",T9=" ",T10=" "),T11,T10)</f>
        <v xml:space="preserve"> </v>
      </c>
      <c r="AB10" t="str">
        <f>IF(OR(Z7=" ",Z8=" ",Z9=" ")," ",Z10)</f>
        <v xml:space="preserve"> </v>
      </c>
      <c r="AC10" s="117">
        <v>5</v>
      </c>
      <c r="AD10" s="114" t="str">
        <f>IF(OR(AB7=" ",AB8=" ",AB9=" ")," ",AB10)</f>
        <v xml:space="preserve"> </v>
      </c>
      <c r="AE10" s="115">
        <f t="shared" si="3"/>
        <v>0</v>
      </c>
      <c r="AF10" s="115">
        <f t="shared" ca="1" si="4"/>
        <v>0</v>
      </c>
      <c r="AG10" s="115">
        <f t="shared" si="5"/>
        <v>0</v>
      </c>
      <c r="AH10" s="116">
        <f t="shared" si="6"/>
        <v>0</v>
      </c>
      <c r="AJ10" s="117">
        <v>5</v>
      </c>
      <c r="AK10" s="114" t="str">
        <f t="shared" si="7"/>
        <v xml:space="preserve"> </v>
      </c>
      <c r="AL10" s="115" t="str">
        <f t="shared" si="7"/>
        <v xml:space="preserve"> </v>
      </c>
      <c r="AM10" s="115" t="str">
        <f t="shared" ca="1" si="7"/>
        <v xml:space="preserve"> </v>
      </c>
      <c r="AN10" s="115" t="str">
        <f t="shared" si="7"/>
        <v xml:space="preserve"> </v>
      </c>
      <c r="AO10" s="116" t="str">
        <f t="shared" si="7"/>
        <v xml:space="preserve"> </v>
      </c>
    </row>
    <row r="11" spans="1:41" ht="24" customHeight="1" thickBot="1">
      <c r="A11" s="164">
        <v>5</v>
      </c>
      <c r="B11" s="153">
        <v>11</v>
      </c>
      <c r="C11" s="154" t="s">
        <v>80</v>
      </c>
      <c r="D11" s="154" t="s">
        <v>81</v>
      </c>
      <c r="E11" s="155" t="s">
        <v>44</v>
      </c>
      <c r="F11" s="154" t="s">
        <v>82</v>
      </c>
      <c r="G11" s="154">
        <v>0</v>
      </c>
      <c r="H11" s="160" t="s">
        <v>83</v>
      </c>
      <c r="J11" s="271"/>
      <c r="K11" s="271"/>
      <c r="L11" s="23">
        <v>6</v>
      </c>
      <c r="M11" s="20" t="s">
        <v>29</v>
      </c>
      <c r="N11" s="21">
        <f>SUMIF($J$4:$J$7,"нов",$K$4:$K$7)</f>
        <v>0</v>
      </c>
      <c r="O11" s="21">
        <f ca="1">SUMIF($I$8:$J$9,"нов",$K$6:$K$9)</f>
        <v>0</v>
      </c>
      <c r="P11" s="22">
        <f>SUMIF($J$10:$J$13,"нов",$K$10:$K$13)</f>
        <v>0</v>
      </c>
      <c r="Q11" s="22">
        <f>SUMIF($J$14:$J$17,"нов",$K$14:$K$17)</f>
        <v>0</v>
      </c>
      <c r="S11" s="23">
        <v>6</v>
      </c>
      <c r="T11" s="20" t="str">
        <f>IF(OR(J16=J4,J16=J8,J16=J10,J16=J12,J16=J14)," ",J16)</f>
        <v xml:space="preserve"> </v>
      </c>
      <c r="U11" s="21">
        <f t="shared" si="0"/>
        <v>0</v>
      </c>
      <c r="V11" s="21">
        <f t="shared" ca="1" si="1"/>
        <v>0</v>
      </c>
      <c r="W11" s="22">
        <f t="shared" si="2"/>
        <v>0</v>
      </c>
      <c r="X11" s="22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118">
        <v>6</v>
      </c>
      <c r="AD11" s="119" t="str">
        <f>IF(OR(AB7=" ",AB8=" ",AB9=" ",AB10=" ")," ",AB11)</f>
        <v xml:space="preserve"> </v>
      </c>
      <c r="AE11" s="120">
        <f t="shared" si="3"/>
        <v>0</v>
      </c>
      <c r="AF11" s="120">
        <f t="shared" ca="1" si="4"/>
        <v>0</v>
      </c>
      <c r="AG11" s="120">
        <f t="shared" si="5"/>
        <v>0</v>
      </c>
      <c r="AH11" s="121">
        <f t="shared" si="6"/>
        <v>0</v>
      </c>
      <c r="AJ11" s="118">
        <v>6</v>
      </c>
      <c r="AK11" s="119" t="str">
        <f t="shared" si="7"/>
        <v xml:space="preserve"> </v>
      </c>
      <c r="AL11" s="120" t="str">
        <f t="shared" si="7"/>
        <v xml:space="preserve"> </v>
      </c>
      <c r="AM11" s="120" t="str">
        <f t="shared" ca="1" si="7"/>
        <v xml:space="preserve"> </v>
      </c>
      <c r="AN11" s="120" t="str">
        <f t="shared" si="7"/>
        <v xml:space="preserve"> </v>
      </c>
      <c r="AO11" s="121" t="str">
        <f t="shared" si="7"/>
        <v xml:space="preserve"> </v>
      </c>
    </row>
    <row r="12" spans="1:41" ht="24" customHeight="1" thickBot="1">
      <c r="A12" s="165" t="s">
        <v>17</v>
      </c>
      <c r="B12" s="153">
        <v>3</v>
      </c>
      <c r="C12" s="154" t="s">
        <v>51</v>
      </c>
      <c r="D12" s="154" t="s">
        <v>52</v>
      </c>
      <c r="E12" s="155" t="s">
        <v>44</v>
      </c>
      <c r="F12" s="154" t="s">
        <v>53</v>
      </c>
      <c r="G12" s="154">
        <v>0</v>
      </c>
      <c r="H12" s="160" t="s">
        <v>54</v>
      </c>
      <c r="J12" s="271" t="str">
        <f>IFERROR(LEFT(F9,FIND(",",F9)-1),F9)</f>
        <v>Р.Алтай</v>
      </c>
      <c r="K12" s="271">
        <v>1</v>
      </c>
      <c r="L12" s="24">
        <v>7</v>
      </c>
      <c r="M12" s="20" t="s">
        <v>30</v>
      </c>
      <c r="N12" s="21">
        <f>SUMIF($J$4:$J$7,"омс",$K$4:$K$7)</f>
        <v>0</v>
      </c>
      <c r="O12" s="21">
        <f ca="1">SUMIF($I$8:$J$9,"омс",$K$6:$K$9)</f>
        <v>0</v>
      </c>
      <c r="P12" s="22">
        <f>SUMIF($J$10:$J$13,"омс",$K$10:$K$13)</f>
        <v>0</v>
      </c>
      <c r="Q12" s="22">
        <f>SUMIF($J$14:$J$17,"омс",$K$14:$K$17)</f>
        <v>0</v>
      </c>
      <c r="S12" s="25"/>
      <c r="T12" s="20" t="str">
        <f>IF(OR(J15=J7,J15=J11,J15=J13)," ",J15)</f>
        <v xml:space="preserve"> </v>
      </c>
      <c r="U12" s="26"/>
      <c r="V12" s="26"/>
      <c r="W12" s="27"/>
      <c r="X12" s="27"/>
      <c r="AC12" s="32"/>
      <c r="AD12" s="33"/>
      <c r="AE12" s="122">
        <f>SUM(AE6:AE11)</f>
        <v>1</v>
      </c>
      <c r="AF12" s="122">
        <f ca="1">SUM(AF6:AF11)</f>
        <v>1</v>
      </c>
      <c r="AG12" s="122">
        <f>SUM(AG6:AG11)</f>
        <v>2</v>
      </c>
      <c r="AH12" s="122">
        <f>SUM(AH6:AH11)</f>
        <v>2</v>
      </c>
      <c r="AJ12" s="32"/>
      <c r="AK12" s="33"/>
      <c r="AL12" s="122">
        <f>SUM(AL6:AL11)</f>
        <v>1</v>
      </c>
      <c r="AM12" s="122">
        <f ca="1">SUM(AM6:AM11)</f>
        <v>1</v>
      </c>
      <c r="AN12" s="122">
        <f>SUM(AN6:AN11)</f>
        <v>2</v>
      </c>
      <c r="AO12" s="122">
        <f>SUM(AO6:AO11)</f>
        <v>2</v>
      </c>
    </row>
    <row r="13" spans="1:41" ht="24" customHeight="1">
      <c r="A13" s="165" t="s">
        <v>17</v>
      </c>
      <c r="B13" s="153">
        <v>4</v>
      </c>
      <c r="C13" s="154" t="s">
        <v>47</v>
      </c>
      <c r="D13" s="154" t="s">
        <v>48</v>
      </c>
      <c r="E13" s="155" t="s">
        <v>44</v>
      </c>
      <c r="F13" s="154" t="s">
        <v>49</v>
      </c>
      <c r="G13" s="154">
        <v>0</v>
      </c>
      <c r="H13" s="160" t="s">
        <v>50</v>
      </c>
      <c r="J13" s="271"/>
      <c r="K13" s="271"/>
      <c r="L13" s="23">
        <v>8</v>
      </c>
      <c r="M13" s="20" t="s">
        <v>31</v>
      </c>
      <c r="N13" s="21">
        <f>SUMIF($J$4:$J$7,"р.а",$K$4:$K$7)</f>
        <v>0</v>
      </c>
      <c r="O13" s="21">
        <f ca="1">SUMIF($I$8:$J$9,"р.а",$K$6:$K$9)</f>
        <v>0</v>
      </c>
      <c r="P13" s="22">
        <f>SUMIF($J$10:$J$13,"р.а",$K$10:$K$13)</f>
        <v>0</v>
      </c>
      <c r="Q13" s="22">
        <f>SUMIF($J$14:$J$17,"р.а",$K$14:$K$17)</f>
        <v>0</v>
      </c>
      <c r="S13" s="28"/>
      <c r="T13" s="29" t="str">
        <f>IF(OR(J16=J8,J16=J12,J16=J14)," ",J16)</f>
        <v xml:space="preserve"> </v>
      </c>
      <c r="U13" s="26"/>
      <c r="V13" s="26"/>
      <c r="W13" s="27"/>
      <c r="X13" s="27"/>
    </row>
    <row r="14" spans="1:41" ht="24" customHeight="1">
      <c r="A14" s="165" t="s">
        <v>19</v>
      </c>
      <c r="B14" s="153">
        <v>9</v>
      </c>
      <c r="C14" s="154" t="s">
        <v>68</v>
      </c>
      <c r="D14" s="154" t="s">
        <v>69</v>
      </c>
      <c r="E14" s="155" t="s">
        <v>44</v>
      </c>
      <c r="F14" s="154" t="s">
        <v>98</v>
      </c>
      <c r="G14" s="154">
        <v>0</v>
      </c>
      <c r="H14" s="160" t="s">
        <v>70</v>
      </c>
      <c r="J14" s="271" t="str">
        <f>IFERROR(LEFT(F10,FIND(",",F10)-1),F10)</f>
        <v>Новосибирская</v>
      </c>
      <c r="K14" s="271">
        <v>1</v>
      </c>
      <c r="L14" s="24">
        <v>9</v>
      </c>
      <c r="M14" s="20" t="s">
        <v>32</v>
      </c>
      <c r="N14" s="21">
        <f>SUMIF($J$4:$J$7,"р.б",$K$4:$K$7)</f>
        <v>0</v>
      </c>
      <c r="O14" s="21">
        <f ca="1">SUMIF($I$8:$J$9,"р.б",$K$6:$K$9)</f>
        <v>0</v>
      </c>
      <c r="P14" s="22">
        <f>SUMIF($J$10:$J$13,"р.б",$K$10:$K$13)</f>
        <v>0</v>
      </c>
      <c r="Q14" s="22">
        <f>SUMIF($J$14:$J$17,"р.б",$K$14:$K$17)</f>
        <v>0</v>
      </c>
      <c r="S14" s="25"/>
      <c r="T14" s="29"/>
      <c r="U14" s="26"/>
      <c r="V14" s="26"/>
      <c r="W14" s="27"/>
      <c r="X14" s="27"/>
    </row>
    <row r="15" spans="1:41" ht="24" customHeight="1">
      <c r="A15" s="165" t="s">
        <v>19</v>
      </c>
      <c r="B15" s="153">
        <v>14</v>
      </c>
      <c r="C15" s="154" t="s">
        <v>42</v>
      </c>
      <c r="D15" s="154" t="s">
        <v>43</v>
      </c>
      <c r="E15" s="155" t="s">
        <v>44</v>
      </c>
      <c r="F15" s="154" t="s">
        <v>45</v>
      </c>
      <c r="G15" s="154">
        <v>0</v>
      </c>
      <c r="H15" s="160" t="s">
        <v>46</v>
      </c>
      <c r="J15" s="271"/>
      <c r="K15" s="271"/>
      <c r="L15" s="23">
        <v>10</v>
      </c>
      <c r="M15" s="20" t="s">
        <v>33</v>
      </c>
      <c r="N15" s="21">
        <f>SUMIF($J$4:$J$7,"р.х",$K$4:$K$7)</f>
        <v>0</v>
      </c>
      <c r="O15" s="21">
        <f ca="1">SUMIF($I$8:$J$9,"р.х",$K$6:$K$9)</f>
        <v>0</v>
      </c>
      <c r="P15" s="22">
        <f>SUMIF($J$10:$J$13,"р.х",$K$10:$K$13)</f>
        <v>0</v>
      </c>
      <c r="Q15" s="22">
        <f>SUMIF($J$14:$J$17,"р.х",$K$14:$K$17)</f>
        <v>0</v>
      </c>
      <c r="S15" s="28"/>
      <c r="T15" s="29"/>
      <c r="U15" s="26"/>
      <c r="V15" s="26"/>
      <c r="W15" s="27"/>
      <c r="X15" s="27"/>
    </row>
    <row r="16" spans="1:41" ht="24" customHeight="1">
      <c r="A16" s="165" t="s">
        <v>19</v>
      </c>
      <c r="B16" s="153">
        <v>15</v>
      </c>
      <c r="C16" s="154" t="s">
        <v>59</v>
      </c>
      <c r="D16" s="154" t="s">
        <v>60</v>
      </c>
      <c r="E16" s="155" t="s">
        <v>44</v>
      </c>
      <c r="F16" s="154" t="s">
        <v>57</v>
      </c>
      <c r="G16" s="154">
        <v>0</v>
      </c>
      <c r="H16" s="160" t="s">
        <v>61</v>
      </c>
      <c r="J16" s="271" t="str">
        <f>IFERROR(LEFT(F11,FIND(",",F11)-1),F11)</f>
        <v>Р.Алтай</v>
      </c>
      <c r="K16" s="271">
        <v>1</v>
      </c>
      <c r="L16" s="24">
        <v>11</v>
      </c>
      <c r="M16" s="30" t="s">
        <v>34</v>
      </c>
      <c r="N16" s="21">
        <f>SUMIF($J$4:$J$7,"том",$K$4:$K$7)</f>
        <v>0</v>
      </c>
      <c r="O16" s="21">
        <f ca="1">SUMIF($I$8:$J$9,"том",$K$6:$K$9)</f>
        <v>0</v>
      </c>
      <c r="P16" s="22">
        <f>SUMIF($J$10:$J$13,"том",$K$10:$K$13)</f>
        <v>0</v>
      </c>
      <c r="Q16" s="22">
        <f>SUMIF($J$14:$J$17,"том",$K$14:$K$17)</f>
        <v>0</v>
      </c>
      <c r="S16" s="25"/>
      <c r="T16" s="31"/>
      <c r="U16" s="26"/>
      <c r="V16" s="26"/>
      <c r="W16" s="27"/>
      <c r="X16" s="27"/>
    </row>
    <row r="17" spans="1:24" ht="24" customHeight="1" thickBot="1">
      <c r="A17" s="165" t="s">
        <v>19</v>
      </c>
      <c r="B17" s="153">
        <v>8</v>
      </c>
      <c r="C17" s="154" t="s">
        <v>77</v>
      </c>
      <c r="D17" s="154" t="s">
        <v>78</v>
      </c>
      <c r="E17" s="155" t="s">
        <v>44</v>
      </c>
      <c r="F17" s="154" t="s">
        <v>98</v>
      </c>
      <c r="G17" s="154">
        <v>0</v>
      </c>
      <c r="H17" s="160" t="s">
        <v>79</v>
      </c>
      <c r="J17" s="271"/>
      <c r="K17" s="271"/>
      <c r="L17" s="23">
        <v>12</v>
      </c>
      <c r="M17" s="30" t="s">
        <v>37</v>
      </c>
      <c r="N17" s="21">
        <f>SUMIF($J$4:$J$7,"Мос",$K$4:$K$7)</f>
        <v>0</v>
      </c>
      <c r="O17" s="21">
        <f ca="1">SUMIF($I$8:$J$9,"Мос",$K$6:$K$9)</f>
        <v>0</v>
      </c>
      <c r="P17" s="22">
        <f>SUMIF($J$10:$J$13,"Мос",$K$10:$K$13)</f>
        <v>0</v>
      </c>
      <c r="Q17" s="22">
        <f>SUMIF($J$14:$J$17,"Мос",$K$14:$K$17)</f>
        <v>0</v>
      </c>
      <c r="S17" s="28"/>
      <c r="T17" s="31"/>
      <c r="U17" s="26"/>
      <c r="V17" s="26"/>
      <c r="W17" s="27"/>
      <c r="X17" s="27"/>
    </row>
    <row r="18" spans="1:24" ht="24" customHeight="1" thickBot="1">
      <c r="A18" s="165" t="s">
        <v>97</v>
      </c>
      <c r="B18" s="153">
        <v>13</v>
      </c>
      <c r="C18" s="154" t="s">
        <v>89</v>
      </c>
      <c r="D18" s="154" t="s">
        <v>90</v>
      </c>
      <c r="E18" s="155" t="s">
        <v>44</v>
      </c>
      <c r="F18" s="154" t="s">
        <v>91</v>
      </c>
      <c r="G18" s="154">
        <v>0</v>
      </c>
      <c r="H18" s="160" t="s">
        <v>92</v>
      </c>
      <c r="L18" s="32"/>
      <c r="M18" s="33"/>
      <c r="N18" s="34">
        <f>SUM(N6:N17)</f>
        <v>1</v>
      </c>
      <c r="O18" s="34">
        <f ca="1">SUM(O6:O17)</f>
        <v>0</v>
      </c>
      <c r="P18" s="34">
        <f>SUM(P6:P17)</f>
        <v>0</v>
      </c>
      <c r="Q18" s="34">
        <f>SUM(Q6:Q17)</f>
        <v>0</v>
      </c>
      <c r="S18" s="32"/>
      <c r="T18" s="33"/>
      <c r="U18" s="34">
        <f>SUM(U6:U17)</f>
        <v>1</v>
      </c>
      <c r="V18" s="34">
        <f ca="1">SUM(V6:V17)</f>
        <v>1</v>
      </c>
      <c r="W18" s="34">
        <f>SUM(W6:W17)</f>
        <v>2</v>
      </c>
      <c r="X18" s="34">
        <f>SUM(X6:X17)</f>
        <v>2</v>
      </c>
    </row>
    <row r="19" spans="1:24" ht="24" customHeight="1">
      <c r="A19" s="165" t="s">
        <v>97</v>
      </c>
      <c r="B19" s="153">
        <v>10</v>
      </c>
      <c r="C19" s="154" t="s">
        <v>62</v>
      </c>
      <c r="D19" s="154" t="s">
        <v>63</v>
      </c>
      <c r="E19" s="155" t="s">
        <v>44</v>
      </c>
      <c r="F19" s="154" t="s">
        <v>57</v>
      </c>
      <c r="G19" s="154">
        <v>0</v>
      </c>
      <c r="H19" s="160" t="s">
        <v>64</v>
      </c>
    </row>
    <row r="20" spans="1:24" ht="24" customHeight="1">
      <c r="A20" s="165" t="s">
        <v>97</v>
      </c>
      <c r="B20" s="153">
        <v>7</v>
      </c>
      <c r="C20" s="154" t="s">
        <v>65</v>
      </c>
      <c r="D20" s="154" t="s">
        <v>66</v>
      </c>
      <c r="E20" s="155" t="s">
        <v>44</v>
      </c>
      <c r="F20" s="154" t="s">
        <v>98</v>
      </c>
      <c r="G20" s="154">
        <v>0</v>
      </c>
      <c r="H20" s="160" t="s">
        <v>67</v>
      </c>
    </row>
    <row r="21" spans="1:24" ht="24" hidden="1" customHeight="1" thickBot="1">
      <c r="A21" s="166" t="s">
        <v>20</v>
      </c>
      <c r="B21" s="161">
        <v>16</v>
      </c>
      <c r="C21" s="151">
        <v>0</v>
      </c>
      <c r="D21" s="151">
        <v>0</v>
      </c>
      <c r="E21" s="162">
        <v>0</v>
      </c>
      <c r="F21" s="151">
        <v>0</v>
      </c>
      <c r="G21" s="151">
        <v>0</v>
      </c>
      <c r="H21" s="152">
        <v>0</v>
      </c>
    </row>
    <row r="22" spans="1:24" ht="12.75" customHeight="1"/>
    <row r="24" spans="1:24" ht="12.75" customHeight="1">
      <c r="A24" s="8" t="s">
        <v>101</v>
      </c>
      <c r="B24" s="9"/>
      <c r="C24" s="10"/>
      <c r="D24" s="12"/>
      <c r="E24" s="12"/>
      <c r="F24" s="12"/>
      <c r="G24" s="11" t="s">
        <v>102</v>
      </c>
    </row>
    <row r="25" spans="1:24" ht="15.5">
      <c r="A25" s="9"/>
      <c r="B25" s="9"/>
      <c r="C25" s="10"/>
      <c r="D25" s="12"/>
      <c r="E25" s="12"/>
      <c r="F25" s="12"/>
      <c r="G25" s="13" t="s">
        <v>103</v>
      </c>
    </row>
    <row r="26" spans="1:24" ht="12.75" customHeight="1">
      <c r="A26" s="9"/>
      <c r="B26" s="9"/>
      <c r="C26" s="10"/>
      <c r="D26" s="12"/>
      <c r="E26" s="12"/>
      <c r="F26" s="12"/>
      <c r="G26" s="12"/>
    </row>
    <row r="27" spans="1:24" ht="15.5">
      <c r="A27" s="8" t="s">
        <v>104</v>
      </c>
      <c r="B27" s="9"/>
      <c r="C27" s="10"/>
      <c r="D27" s="12"/>
      <c r="E27" s="12"/>
      <c r="F27" s="12"/>
      <c r="G27" s="14" t="s">
        <v>105</v>
      </c>
    </row>
    <row r="28" spans="1:24" ht="12.75" customHeight="1">
      <c r="A28" s="9"/>
      <c r="B28" s="9"/>
      <c r="C28" s="9"/>
      <c r="D28" s="12"/>
      <c r="E28" s="12"/>
      <c r="F28" s="12"/>
      <c r="G28" s="125" t="s">
        <v>106</v>
      </c>
      <c r="H28" s="2"/>
    </row>
    <row r="29" spans="1:24">
      <c r="D29" s="1"/>
      <c r="E29" s="1"/>
      <c r="F29" s="1"/>
      <c r="G29" s="1"/>
    </row>
    <row r="30" spans="1:24" ht="12.75" customHeight="1">
      <c r="D30" s="1"/>
      <c r="E30" s="1"/>
      <c r="F30" s="1"/>
      <c r="G30" s="1"/>
    </row>
    <row r="31" spans="1:24">
      <c r="D31" s="1"/>
      <c r="E31" s="1"/>
      <c r="F31" s="1"/>
      <c r="G31" s="1"/>
    </row>
    <row r="32" spans="1:24" ht="12.75" customHeight="1">
      <c r="D32" s="1"/>
      <c r="E32" s="1"/>
      <c r="F32" s="1"/>
      <c r="G32" s="1"/>
    </row>
    <row r="33" spans="4:7">
      <c r="D33" s="1"/>
      <c r="E33" s="1"/>
      <c r="F33" s="1"/>
      <c r="G33" s="1"/>
    </row>
    <row r="34" spans="4:7" ht="12.75" customHeight="1">
      <c r="D34" s="1"/>
      <c r="E34" s="1"/>
      <c r="F34" s="1"/>
      <c r="G34" s="1"/>
    </row>
    <row r="35" spans="4:7">
      <c r="D35" s="1"/>
      <c r="E35" s="1"/>
      <c r="F35" s="1"/>
      <c r="G35" s="1"/>
    </row>
    <row r="36" spans="4:7">
      <c r="D36" s="1"/>
      <c r="E36" s="1"/>
      <c r="F36" s="1"/>
      <c r="G36" s="1"/>
    </row>
    <row r="37" spans="4:7">
      <c r="D37" s="1"/>
      <c r="E37" s="1"/>
      <c r="F37" s="1"/>
      <c r="G37" s="1"/>
    </row>
    <row r="38" spans="4:7">
      <c r="D38" s="1"/>
      <c r="E38" s="1"/>
      <c r="F38" s="1"/>
      <c r="G38" s="1"/>
    </row>
  </sheetData>
  <mergeCells count="39">
    <mergeCell ref="B2:C2"/>
    <mergeCell ref="D2:H2"/>
    <mergeCell ref="A1:H1"/>
    <mergeCell ref="H4:H5"/>
    <mergeCell ref="G4:G5"/>
    <mergeCell ref="E4:F5"/>
    <mergeCell ref="B3:F3"/>
    <mergeCell ref="G3:H3"/>
    <mergeCell ref="A4:A5"/>
    <mergeCell ref="B4:B5"/>
    <mergeCell ref="C4:C5"/>
    <mergeCell ref="D4:D5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  <mergeCell ref="AL4:AO4"/>
    <mergeCell ref="T2:X2"/>
    <mergeCell ref="AC4:AC5"/>
    <mergeCell ref="AD4:AD5"/>
    <mergeCell ref="AE4:AH4"/>
    <mergeCell ref="AJ4:AJ5"/>
    <mergeCell ref="AK4:AK5"/>
  </mergeCells>
  <phoneticPr fontId="0" type="noConversion"/>
  <conditionalFormatting sqref="G6:G21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2018-12-15T12:00:37Z</cp:lastPrinted>
  <dcterms:created xsi:type="dcterms:W3CDTF">1996-10-08T23:32:33Z</dcterms:created>
  <dcterms:modified xsi:type="dcterms:W3CDTF">2018-12-17T04:10:35Z</dcterms:modified>
</cp:coreProperties>
</file>