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ФО — Москва\Муж\"/>
    </mc:Choice>
  </mc:AlternateContent>
  <bookViews>
    <workbookView xWindow="120" yWindow="12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62913"/>
</workbook>
</file>

<file path=xl/calcChain.xml><?xml version="1.0" encoding="utf-8"?>
<calcChain xmlns="http://schemas.openxmlformats.org/spreadsheetml/2006/main">
  <c r="T12" i="1" l="1"/>
  <c r="J4" i="1"/>
  <c r="AA29" i="3"/>
  <c r="AA28" i="3"/>
  <c r="AC27" i="3"/>
  <c r="AA27" i="3"/>
  <c r="AE26" i="3"/>
  <c r="AD21" i="3" s="1"/>
  <c r="J16" i="1" s="1"/>
  <c r="AA26" i="3"/>
  <c r="AE25" i="3"/>
  <c r="AE24" i="3"/>
  <c r="AA24" i="3"/>
  <c r="AE23" i="3"/>
  <c r="AA23" i="3"/>
  <c r="AE22" i="3"/>
  <c r="AC22" i="3"/>
  <c r="AA22" i="3"/>
  <c r="AE21" i="3"/>
  <c r="AA21" i="3"/>
  <c r="AE20" i="3"/>
  <c r="AA19" i="3"/>
  <c r="AD18" i="3"/>
  <c r="AA18" i="3"/>
  <c r="AD17" i="3"/>
  <c r="AC17" i="3"/>
  <c r="AA17" i="3"/>
  <c r="AA16" i="3"/>
  <c r="AE14" i="3"/>
  <c r="AA14" i="3"/>
  <c r="AE13" i="3"/>
  <c r="AA13" i="3"/>
  <c r="AE12" i="3"/>
  <c r="AD13" i="3" s="1"/>
  <c r="AC12" i="3"/>
  <c r="AA12" i="3"/>
  <c r="AE11" i="3"/>
  <c r="AD12" i="3" s="1"/>
  <c r="AA11" i="3"/>
  <c r="AE10" i="3"/>
  <c r="AE9" i="3"/>
  <c r="AE8" i="3"/>
  <c r="AE7" i="3"/>
  <c r="J10" i="1"/>
  <c r="AB18" i="3" l="1"/>
  <c r="AD10" i="3"/>
  <c r="AB28" i="3"/>
  <c r="AB23" i="3"/>
  <c r="AB21" i="3"/>
  <c r="AD7" i="3"/>
  <c r="AB16" i="3"/>
  <c r="AB17" i="3"/>
  <c r="AB12" i="3"/>
  <c r="AB11" i="3"/>
  <c r="AB13" i="3"/>
  <c r="AD20" i="3"/>
  <c r="J14" i="1" s="1"/>
  <c r="Q8" i="1" s="1"/>
  <c r="AD9" i="3"/>
  <c r="AD14" i="3"/>
  <c r="AD15" i="3"/>
  <c r="AB22" i="3"/>
  <c r="AB26" i="3"/>
  <c r="AB27" i="3"/>
  <c r="AD8" i="3"/>
  <c r="J8" i="1"/>
  <c r="O11" i="1" s="1"/>
  <c r="J12" i="1"/>
  <c r="P8" i="1" s="1"/>
  <c r="N17" i="1"/>
  <c r="N16" i="1"/>
  <c r="N15" i="1"/>
  <c r="N14" i="1"/>
  <c r="N12" i="1"/>
  <c r="N11" i="1"/>
  <c r="N10" i="1"/>
  <c r="N9" i="1"/>
  <c r="N8" i="1"/>
  <c r="N13" i="1"/>
  <c r="T6" i="1"/>
  <c r="N6" i="1"/>
  <c r="N7" i="1"/>
  <c r="P9" i="1" l="1"/>
  <c r="O8" i="1"/>
  <c r="O12" i="1"/>
  <c r="O14" i="1"/>
  <c r="O13" i="1"/>
  <c r="Q12" i="1"/>
  <c r="Q9" i="1"/>
  <c r="Q16" i="1"/>
  <c r="Q10" i="1"/>
  <c r="Q6" i="1"/>
  <c r="Q14" i="1"/>
  <c r="Q7" i="1"/>
  <c r="Q15" i="1"/>
  <c r="Q11" i="1"/>
  <c r="Q17" i="1"/>
  <c r="T7" i="1"/>
  <c r="U7" i="1" s="1"/>
  <c r="T11" i="1"/>
  <c r="X11" i="1" s="1"/>
  <c r="T10" i="1"/>
  <c r="U10" i="1" s="1"/>
  <c r="P11" i="1"/>
  <c r="P7" i="1"/>
  <c r="V1" i="1"/>
  <c r="T2" i="1" s="1"/>
  <c r="P12" i="1"/>
  <c r="P15" i="1"/>
  <c r="P10" i="1"/>
  <c r="P16" i="1"/>
  <c r="O17" i="1"/>
  <c r="P6" i="1"/>
  <c r="P14" i="1"/>
  <c r="Q13" i="1"/>
  <c r="O6" i="1"/>
  <c r="O15" i="1"/>
  <c r="T13" i="1"/>
  <c r="O7" i="1"/>
  <c r="O16" i="1"/>
  <c r="T8" i="1"/>
  <c r="O10" i="1"/>
  <c r="O9" i="1"/>
  <c r="P17" i="1"/>
  <c r="T9" i="1"/>
  <c r="X9" i="1" s="1"/>
  <c r="P13" i="1"/>
  <c r="N18" i="1"/>
  <c r="Z6" i="1"/>
  <c r="AB6" i="1" s="1"/>
  <c r="AD6" i="1" s="1"/>
  <c r="U6" i="1"/>
  <c r="X6" i="1"/>
  <c r="W6" i="1"/>
  <c r="V6" i="1"/>
  <c r="V7" i="1" l="1"/>
  <c r="U9" i="1"/>
  <c r="V11" i="1"/>
  <c r="Q18" i="1"/>
  <c r="U11" i="1"/>
  <c r="W11" i="1"/>
  <c r="W10" i="1"/>
  <c r="V10" i="1"/>
  <c r="Z11" i="1"/>
  <c r="X10" i="1"/>
  <c r="X7" i="1"/>
  <c r="W9" i="1"/>
  <c r="W7" i="1"/>
  <c r="V9" i="1"/>
  <c r="T1" i="1"/>
  <c r="P18" i="1"/>
  <c r="Z8" i="1"/>
  <c r="W8" i="1"/>
  <c r="Z7" i="1"/>
  <c r="V8" i="1"/>
  <c r="Z10" i="1"/>
  <c r="U8" i="1"/>
  <c r="Z9" i="1"/>
  <c r="X8" i="1"/>
  <c r="O18" i="1"/>
  <c r="AA7" i="1"/>
  <c r="AF6" i="1"/>
  <c r="AG6" i="1"/>
  <c r="AE6" i="1"/>
  <c r="AH6" i="1"/>
  <c r="AK6" i="1"/>
  <c r="AB7" i="1" l="1"/>
  <c r="U18" i="1"/>
  <c r="V18" i="1"/>
  <c r="W18" i="1"/>
  <c r="X18" i="1"/>
  <c r="AB9" i="1"/>
  <c r="AB8" i="1"/>
  <c r="AB10" i="1"/>
  <c r="AB11" i="1"/>
  <c r="AL6" i="1"/>
  <c r="AN6" i="1"/>
  <c r="AO6" i="1"/>
  <c r="AM6" i="1"/>
  <c r="AD8" i="1" l="1"/>
  <c r="AF8" i="1" s="1"/>
  <c r="AM8" i="1" s="1"/>
  <c r="AD7" i="1"/>
  <c r="AF7" i="1" s="1"/>
  <c r="AD9" i="1"/>
  <c r="AH9" i="1" s="1"/>
  <c r="AO9" i="1" s="1"/>
  <c r="AD11" i="1"/>
  <c r="AK11" i="1" s="1"/>
  <c r="AD10" i="1"/>
  <c r="AH10" i="1" s="1"/>
  <c r="AO10" i="1" s="1"/>
  <c r="AG8" i="1" l="1"/>
  <c r="AN8" i="1" s="1"/>
  <c r="AG11" i="1"/>
  <c r="AN11" i="1" s="1"/>
  <c r="AG7" i="1"/>
  <c r="AN7" i="1" s="1"/>
  <c r="AF11" i="1"/>
  <c r="AM11" i="1" s="1"/>
  <c r="AH8" i="1"/>
  <c r="AO8" i="1" s="1"/>
  <c r="AK8" i="1"/>
  <c r="AE8" i="1"/>
  <c r="AL8" i="1" s="1"/>
  <c r="AE10" i="1"/>
  <c r="AL10" i="1" s="1"/>
  <c r="AK9" i="1"/>
  <c r="AK7" i="1"/>
  <c r="AE9" i="1"/>
  <c r="AL9" i="1" s="1"/>
  <c r="AF9" i="1"/>
  <c r="AM9" i="1" s="1"/>
  <c r="AE7" i="1"/>
  <c r="AL7" i="1" s="1"/>
  <c r="AH7" i="1"/>
  <c r="AO7" i="1" s="1"/>
  <c r="AK10" i="1"/>
  <c r="AH11" i="1"/>
  <c r="AO11" i="1" s="1"/>
  <c r="AF10" i="1"/>
  <c r="AM10" i="1" s="1"/>
  <c r="AE11" i="1"/>
  <c r="AL11" i="1" s="1"/>
  <c r="AG9" i="1"/>
  <c r="AN9" i="1" s="1"/>
  <c r="AG10" i="1"/>
  <c r="AN10" i="1" s="1"/>
  <c r="AM7" i="1"/>
  <c r="AL12" i="1" l="1"/>
  <c r="AE12" i="1"/>
  <c r="AH12" i="1"/>
  <c r="AG12" i="1"/>
  <c r="AN12" i="1"/>
  <c r="AF12" i="1"/>
  <c r="AM12" i="1"/>
  <c r="AO12" i="1"/>
  <c r="AG5" i="3" l="1"/>
</calcChain>
</file>

<file path=xl/sharedStrings.xml><?xml version="1.0" encoding="utf-8"?>
<sst xmlns="http://schemas.openxmlformats.org/spreadsheetml/2006/main" count="278" uniqueCount="125">
  <si>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</si>
  <si>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</si>
  <si>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</si>
  <si>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</si>
  <si>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</si>
  <si>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</si>
  <si>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</si>
  <si>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</si>
  <si>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</si>
  <si>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</si>
  <si>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</si>
  <si>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ВСЕРОССИЙСКАЯ ФЕДЕРАЦИЯ САМБО</t>
  </si>
  <si>
    <t xml:space="preserve">ПРОТОКОЛ ХОДА СОРЕВНОВАНИЙ        </t>
  </si>
  <si>
    <t>2 место</t>
  </si>
  <si>
    <t xml:space="preserve"> место</t>
  </si>
  <si>
    <t>7-8</t>
  </si>
  <si>
    <t>1 место</t>
  </si>
  <si>
    <t>9-12</t>
  </si>
  <si>
    <t>13-16</t>
  </si>
  <si>
    <t>21-32</t>
  </si>
  <si>
    <t>ут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</si>
  <si>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</si>
  <si>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</si>
  <si>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</si>
  <si>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</si>
  <si>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</si>
  <si>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</si>
  <si>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</si>
  <si>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</si>
  <si>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</si>
  <si>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</si>
  <si>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</si>
  <si>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</si>
  <si>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</si>
  <si>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</si>
  <si>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Мос</t>
  </si>
  <si>
    <t>ИТОГОВЫЙ ПРОТОКОЛ</t>
  </si>
  <si>
    <t/>
  </si>
  <si>
    <t>участников</t>
  </si>
  <si>
    <t>В.к. 74 кг.</t>
  </si>
  <si>
    <t>АГАМИРЯН Эдгар Горович</t>
  </si>
  <si>
    <t>13.07.97, КМС</t>
  </si>
  <si>
    <t>СФО</t>
  </si>
  <si>
    <t>Алтайский, Барнаул</t>
  </si>
  <si>
    <t>Вялых В.А., Белин Д.С.</t>
  </si>
  <si>
    <t>ШУКЮРОВ Ниджат Низами оглы</t>
  </si>
  <si>
    <t>02.03.97, КМС</t>
  </si>
  <si>
    <t>Алтайский, Бийск</t>
  </si>
  <si>
    <t>Димитриенко И..В. Гуляев А.М.</t>
  </si>
  <si>
    <t>ШМИДТ Алексей Константинович</t>
  </si>
  <si>
    <t>02.04.86, МС</t>
  </si>
  <si>
    <t>Иркутская, Иркутск, МО</t>
  </si>
  <si>
    <t>Кочкин И.В.</t>
  </si>
  <si>
    <t>ПАХЫРОВ Сыймык шайыбекович</t>
  </si>
  <si>
    <t>03.08.99, КМС</t>
  </si>
  <si>
    <t>Магура И.Б.</t>
  </si>
  <si>
    <t>ШЕМАЗАШВИЛИ Георгий Кабаевич</t>
  </si>
  <si>
    <t>03.08.90, МСМК</t>
  </si>
  <si>
    <t>ЕРМОЛЕНКО Яков Андреевич</t>
  </si>
  <si>
    <t>03.02.90, КМС</t>
  </si>
  <si>
    <t>ШИШКИН Евгений Андреевич</t>
  </si>
  <si>
    <t>28.07.00, КМС</t>
  </si>
  <si>
    <t>Кемеровская, Кемерово, МО</t>
  </si>
  <si>
    <t>Шиянов С.А.</t>
  </si>
  <si>
    <t>НОВИКОВ Филипп Александрович</t>
  </si>
  <si>
    <t>09.01.98, МС</t>
  </si>
  <si>
    <t>Кемеровская, Новокузнецк, МО</t>
  </si>
  <si>
    <t>Параскивопуло И.В., Гранкин Е.В.</t>
  </si>
  <si>
    <t>ЧУРАКОВ Илья Дмитриевич</t>
  </si>
  <si>
    <t>29.07.97, КМС</t>
  </si>
  <si>
    <t>Красноярский, Красноярск</t>
  </si>
  <si>
    <t>Ледже А.Б.Калентьев В.И.</t>
  </si>
  <si>
    <t>САТ Айдын Орланович</t>
  </si>
  <si>
    <t>23.03.97, КМс</t>
  </si>
  <si>
    <t>Дроганов Д.Д.</t>
  </si>
  <si>
    <t>ПАНОВ Владислав Александрович</t>
  </si>
  <si>
    <t>15.03.98, КМС</t>
  </si>
  <si>
    <t>Красноярский, Сосновоборск</t>
  </si>
  <si>
    <t>Хрыкин М.М. Батурин А.В.</t>
  </si>
  <si>
    <t>КОЖЕВНИКОВ Семен Николаевич</t>
  </si>
  <si>
    <t>21.11.88, МС</t>
  </si>
  <si>
    <t>КАРПЕНКО Дмитрий Алексеевич</t>
  </si>
  <si>
    <t>17.10.97, КМС</t>
  </si>
  <si>
    <t>Гуща Р.А., Томилов И.А.</t>
  </si>
  <si>
    <t>КОБЕНОВ Степан Альбертович</t>
  </si>
  <si>
    <t>28.02.90, МС</t>
  </si>
  <si>
    <t>Постников Д.М.</t>
  </si>
  <si>
    <t>БАСАЛАЕВ Денис Юрьевич</t>
  </si>
  <si>
    <t>29.10.94, КМС</t>
  </si>
  <si>
    <t>Меньщиков С.М.</t>
  </si>
  <si>
    <t>БОГЕР Константин Никоаевич</t>
  </si>
  <si>
    <t>29.04.97, КМС</t>
  </si>
  <si>
    <t>Омская, Омск</t>
  </si>
  <si>
    <t>Галиева Р.Ф. Шпак Ю.В.</t>
  </si>
  <si>
    <t>БЕЛЕКОВ Эзугей Андреевич</t>
  </si>
  <si>
    <t>31.07.98, КМС</t>
  </si>
  <si>
    <t>Р.Алтай, Горно-Алтайск, МО</t>
  </si>
  <si>
    <t>Аткунов С.Ю., Чичинов Р.Р.</t>
  </si>
  <si>
    <t>ЧУГУЛОВ Эркин Станиславович</t>
  </si>
  <si>
    <t>27.09.91, КМС</t>
  </si>
  <si>
    <t>Тайпинов В.Л.</t>
  </si>
  <si>
    <t>ПРАВОСУД Сергей Сергеевич</t>
  </si>
  <si>
    <t>30.01.97, КМС</t>
  </si>
  <si>
    <t>Томская, Северск, МО</t>
  </si>
  <si>
    <t>Вышегородцев Д.Е.</t>
  </si>
  <si>
    <t>МОЖАРОВ Кирилл Олегович</t>
  </si>
  <si>
    <t>28.10.83, КМС</t>
  </si>
  <si>
    <t>Томская, Стрежевой, МО</t>
  </si>
  <si>
    <t>Кузин ДА</t>
  </si>
  <si>
    <t>4:0</t>
  </si>
  <si>
    <t>3:0</t>
  </si>
  <si>
    <t>3:1</t>
  </si>
  <si>
    <t>Новосибирская, Новосибирск, МО</t>
  </si>
  <si>
    <t>13-14</t>
  </si>
  <si>
    <t>15-18</t>
  </si>
  <si>
    <t>19-20</t>
  </si>
  <si>
    <t>Чемпионат Сибирского федерального округа по самбо среди мужчин</t>
  </si>
  <si>
    <t>12-17 декабря 2018 года                          г.Новосибирск</t>
  </si>
  <si>
    <t>Гл. судья, судья ВК</t>
  </si>
  <si>
    <t>Б.Л.Сова</t>
  </si>
  <si>
    <t>/г.Рязань/</t>
  </si>
  <si>
    <t>Гл. секретарь, судья ВК</t>
  </si>
  <si>
    <t>С.Н.Мордовин</t>
  </si>
  <si>
    <t>/Р.Алтай/</t>
  </si>
  <si>
    <t>20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</si>
</sst>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 Narrow"/>
      <family val="2"/>
      <charset val="204"/>
    </font>
    <font>
      <sz val="14"/>
      <color indexed="10"/>
      <name val="CyrillicOld"/>
    </font>
    <font>
      <sz val="10"/>
      <name val="Arial"/>
      <family val="2"/>
      <charset val="204"/>
    </font>
    <font>
      <b/>
      <i/>
      <sz val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1"/>
      <name val="Arial"/>
      <family val="2"/>
      <charset val="204"/>
    </font>
    <font>
      <sz val="12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0"/>
      <color rgb="FF000000"/>
      <name val="Arial"/>
      <family val="2"/>
      <charset val="204"/>
    </font>
    <font>
      <b/>
      <i/>
      <sz val="16"/>
      <name val="Arial Narrow"/>
      <family val="2"/>
      <charset val="204"/>
    </font>
    <font>
      <b/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1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4" fillId="0" borderId="0" xfId="0" applyFont="1"/>
    <xf numFmtId="0" fontId="0" fillId="0" borderId="0" xfId="0" applyBorder="1"/>
    <xf numFmtId="49" fontId="0" fillId="0" borderId="0" xfId="0" applyNumberFormat="1"/>
    <xf numFmtId="0" fontId="9" fillId="0" borderId="0" xfId="0" applyFont="1"/>
    <xf numFmtId="0" fontId="6" fillId="0" borderId="0" xfId="0" applyFont="1" applyBorder="1"/>
    <xf numFmtId="0" fontId="6" fillId="0" borderId="0" xfId="0" applyFont="1"/>
    <xf numFmtId="49" fontId="0" fillId="0" borderId="0" xfId="0" applyNumberFormat="1" applyBorder="1"/>
    <xf numFmtId="0" fontId="9" fillId="0" borderId="0" xfId="1" applyFont="1" applyAlignment="1" applyProtection="1"/>
    <xf numFmtId="0" fontId="9" fillId="0" borderId="0" xfId="0" applyFont="1" applyBorder="1"/>
    <xf numFmtId="0" fontId="16" fillId="0" borderId="0" xfId="1" applyNumberFormat="1" applyFont="1" applyAlignment="1" applyProtection="1"/>
    <xf numFmtId="0" fontId="16" fillId="0" borderId="0" xfId="1" applyNumberFormat="1" applyFont="1" applyBorder="1" applyAlignment="1" applyProtection="1"/>
    <xf numFmtId="0" fontId="9" fillId="0" borderId="0" xfId="1" applyNumberFormat="1" applyFont="1" applyBorder="1" applyAlignment="1" applyProtection="1">
      <alignment horizontal="center"/>
    </xf>
    <xf numFmtId="0" fontId="0" fillId="4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1" applyNumberFormat="1" applyFont="1" applyAlignment="1" applyProtection="1">
      <alignment vertical="center" wrapText="1"/>
      <protection locked="0"/>
    </xf>
    <xf numFmtId="0" fontId="1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protection locked="0"/>
    </xf>
    <xf numFmtId="0" fontId="8" fillId="0" borderId="0" xfId="0" applyNumberFormat="1" applyFont="1" applyProtection="1">
      <protection locked="0"/>
    </xf>
    <xf numFmtId="0" fontId="4" fillId="0" borderId="16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Protection="1"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0" fillId="0" borderId="7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Border="1" applyProtection="1"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0" fillId="0" borderId="21" xfId="0" applyNumberFormat="1" applyBorder="1" applyProtection="1"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10" fillId="0" borderId="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0" fillId="0" borderId="22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Protection="1"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 applyProtection="1">
      <alignment horizontal="center"/>
      <protection locked="0"/>
    </xf>
    <xf numFmtId="0" fontId="0" fillId="0" borderId="15" xfId="0" applyNumberFormat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Protection="1">
      <protection locked="0"/>
    </xf>
    <xf numFmtId="0" fontId="6" fillId="0" borderId="13" xfId="0" applyNumberFormat="1" applyFont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3" xfId="0" applyNumberFormat="1" applyFont="1" applyBorder="1" applyAlignment="1" applyProtection="1">
      <alignment horizontal="center"/>
      <protection locked="0"/>
    </xf>
    <xf numFmtId="0" fontId="8" fillId="0" borderId="13" xfId="0" applyNumberFormat="1" applyFont="1" applyBorder="1" applyProtection="1"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protection locked="0"/>
    </xf>
    <xf numFmtId="0" fontId="23" fillId="0" borderId="0" xfId="0" applyNumberFormat="1" applyFont="1" applyProtection="1">
      <protection locked="0"/>
    </xf>
    <xf numFmtId="0" fontId="9" fillId="0" borderId="0" xfId="1" applyNumberFormat="1" applyFont="1" applyAlignme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0" fillId="0" borderId="0" xfId="1" applyNumberFormat="1" applyFont="1" applyBorder="1" applyAlignment="1" applyProtection="1">
      <alignment horizontal="left"/>
      <protection locked="0"/>
    </xf>
    <xf numFmtId="0" fontId="9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9" fillId="0" borderId="7" xfId="0" applyNumberFormat="1" applyFont="1" applyBorder="1" applyProtection="1">
      <protection locked="0"/>
    </xf>
    <xf numFmtId="0" fontId="1" fillId="0" borderId="7" xfId="0" applyNumberFormat="1" applyFont="1" applyBorder="1" applyProtection="1">
      <protection locked="0"/>
    </xf>
    <xf numFmtId="0" fontId="19" fillId="0" borderId="0" xfId="1" applyNumberFormat="1" applyFont="1" applyBorder="1" applyAlignment="1" applyProtection="1">
      <protection locked="0"/>
    </xf>
    <xf numFmtId="0" fontId="9" fillId="0" borderId="8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5" fillId="0" borderId="0" xfId="0" applyNumberFormat="1" applyFont="1" applyProtection="1"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49" fontId="11" fillId="0" borderId="0" xfId="1" applyNumberFormat="1" applyFont="1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0" fontId="6" fillId="0" borderId="0" xfId="1" applyNumberFormat="1" applyFont="1" applyBorder="1" applyAlignment="1" applyProtection="1"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 hidden="1"/>
    </xf>
    <xf numFmtId="0" fontId="2" fillId="0" borderId="12" xfId="0" applyFont="1" applyBorder="1" applyAlignment="1">
      <alignment horizontal="left" vertical="center"/>
    </xf>
    <xf numFmtId="0" fontId="2" fillId="0" borderId="5" xfId="0" applyNumberFormat="1" applyFont="1" applyFill="1" applyBorder="1" applyAlignment="1" applyProtection="1">
      <alignment horizontal="center"/>
      <protection locked="0" hidden="1"/>
    </xf>
    <xf numFmtId="0" fontId="2" fillId="4" borderId="5" xfId="0" applyNumberFormat="1" applyFont="1" applyFill="1" applyBorder="1" applyAlignment="1" applyProtection="1">
      <alignment horizontal="center"/>
      <protection locked="0" hidden="1"/>
    </xf>
    <xf numFmtId="0" fontId="2" fillId="0" borderId="29" xfId="0" applyFont="1" applyBorder="1" applyAlignment="1" applyProtection="1">
      <alignment horizontal="center"/>
      <protection locked="0" hidden="1"/>
    </xf>
    <xf numFmtId="0" fontId="2" fillId="0" borderId="30" xfId="0" applyFont="1" applyBorder="1" applyAlignment="1" applyProtection="1">
      <alignment horizontal="center"/>
      <protection locked="0" hidden="1"/>
    </xf>
    <xf numFmtId="0" fontId="22" fillId="0" borderId="30" xfId="0" applyFont="1" applyBorder="1" applyAlignment="1" applyProtection="1">
      <alignment horizontal="center"/>
      <protection locked="0" hidden="1"/>
    </xf>
    <xf numFmtId="0" fontId="22" fillId="0" borderId="5" xfId="0" applyNumberFormat="1" applyFont="1" applyFill="1" applyBorder="1" applyAlignment="1" applyProtection="1">
      <alignment horizontal="center"/>
      <protection locked="0" hidden="1"/>
    </xf>
    <xf numFmtId="0" fontId="22" fillId="4" borderId="5" xfId="0" applyNumberFormat="1" applyFont="1" applyFill="1" applyBorder="1" applyAlignment="1" applyProtection="1">
      <alignment horizontal="center"/>
      <protection locked="0" hidden="1"/>
    </xf>
    <xf numFmtId="0" fontId="22" fillId="0" borderId="29" xfId="0" applyFont="1" applyBorder="1" applyAlignment="1" applyProtection="1">
      <alignment horizontal="center"/>
      <protection locked="0" hidden="1"/>
    </xf>
    <xf numFmtId="0" fontId="22" fillId="0" borderId="12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/>
    <xf numFmtId="0" fontId="3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>
      <alignment horizontal="left" vertical="center"/>
    </xf>
    <xf numFmtId="0" fontId="6" fillId="0" borderId="0" xfId="1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 hidden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" fillId="0" borderId="37" xfId="0" applyFont="1" applyBorder="1" applyAlignment="1" applyProtection="1">
      <alignment horizontal="center"/>
      <protection locked="0" hidden="1"/>
    </xf>
    <xf numFmtId="0" fontId="0" fillId="0" borderId="38" xfId="0" applyBorder="1"/>
    <xf numFmtId="0" fontId="0" fillId="0" borderId="24" xfId="0" applyBorder="1"/>
    <xf numFmtId="0" fontId="0" fillId="0" borderId="39" xfId="0" applyBorder="1"/>
    <xf numFmtId="0" fontId="2" fillId="0" borderId="11" xfId="0" applyFont="1" applyBorder="1" applyAlignment="1" applyProtection="1">
      <alignment horizontal="center"/>
      <protection locked="0" hidden="1"/>
    </xf>
    <xf numFmtId="0" fontId="2" fillId="0" borderId="40" xfId="0" applyFont="1" applyBorder="1" applyAlignment="1" applyProtection="1">
      <alignment horizontal="center"/>
      <protection locked="0" hidden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" fillId="3" borderId="25" xfId="0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Border="1"/>
    <xf numFmtId="0" fontId="1" fillId="0" borderId="0" xfId="0" applyFont="1"/>
    <xf numFmtId="0" fontId="11" fillId="6" borderId="13" xfId="0" applyNumberFormat="1" applyFont="1" applyFill="1" applyBorder="1" applyAlignment="1" applyProtection="1">
      <alignment horizontal="center"/>
      <protection locked="0"/>
    </xf>
    <xf numFmtId="49" fontId="10" fillId="0" borderId="29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vertical="center" wrapText="1"/>
    </xf>
    <xf numFmtId="0" fontId="9" fillId="0" borderId="76" xfId="0" applyNumberFormat="1" applyFont="1" applyBorder="1" applyAlignment="1">
      <alignment vertical="center" wrapText="1"/>
    </xf>
    <xf numFmtId="0" fontId="9" fillId="0" borderId="71" xfId="1" applyFont="1" applyFill="1" applyBorder="1" applyAlignment="1" applyProtection="1">
      <alignment vertical="center" wrapText="1"/>
    </xf>
    <xf numFmtId="0" fontId="9" fillId="0" borderId="35" xfId="0" applyNumberFormat="1" applyFont="1" applyBorder="1" applyAlignment="1">
      <alignment vertical="center" wrapText="1"/>
    </xf>
    <xf numFmtId="0" fontId="24" fillId="0" borderId="70" xfId="0" applyNumberFormat="1" applyFont="1" applyBorder="1" applyAlignment="1">
      <alignment vertical="center" wrapText="1"/>
    </xf>
    <xf numFmtId="0" fontId="9" fillId="0" borderId="79" xfId="0" applyNumberFormat="1" applyFont="1" applyBorder="1" applyAlignment="1">
      <alignment vertical="center" wrapText="1"/>
    </xf>
    <xf numFmtId="0" fontId="9" fillId="0" borderId="8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9" xfId="1" applyFont="1" applyFill="1" applyBorder="1" applyAlignment="1" applyProtection="1">
      <alignment vertical="center" wrapText="1"/>
    </xf>
    <xf numFmtId="0" fontId="9" fillId="0" borderId="9" xfId="0" applyNumberFormat="1" applyFont="1" applyBorder="1" applyAlignment="1">
      <alignment vertical="center" wrapText="1"/>
    </xf>
    <xf numFmtId="0" fontId="24" fillId="0" borderId="9" xfId="0" applyNumberFormat="1" applyFont="1" applyBorder="1" applyAlignment="1">
      <alignment vertical="center" wrapText="1"/>
    </xf>
    <xf numFmtId="0" fontId="9" fillId="0" borderId="73" xfId="0" applyNumberFormat="1" applyFont="1" applyBorder="1" applyAlignment="1">
      <alignment vertical="center" wrapText="1"/>
    </xf>
    <xf numFmtId="0" fontId="24" fillId="4" borderId="9" xfId="0" applyNumberFormat="1" applyFont="1" applyFill="1" applyBorder="1" applyAlignment="1">
      <alignment vertical="center" wrapText="1"/>
    </xf>
    <xf numFmtId="0" fontId="9" fillId="0" borderId="8" xfId="0" applyFont="1" applyBorder="1"/>
    <xf numFmtId="0" fontId="9" fillId="0" borderId="51" xfId="0" applyNumberFormat="1" applyFont="1" applyBorder="1" applyAlignment="1">
      <alignment vertical="center" wrapText="1"/>
    </xf>
    <xf numFmtId="0" fontId="9" fillId="0" borderId="41" xfId="0" applyNumberFormat="1" applyFont="1" applyBorder="1" applyAlignment="1">
      <alignment vertical="center" wrapText="1"/>
    </xf>
    <xf numFmtId="0" fontId="9" fillId="0" borderId="42" xfId="1" applyFont="1" applyFill="1" applyBorder="1" applyAlignment="1" applyProtection="1">
      <alignment vertical="center" wrapText="1"/>
    </xf>
    <xf numFmtId="0" fontId="9" fillId="0" borderId="42" xfId="0" applyNumberFormat="1" applyFont="1" applyBorder="1" applyAlignment="1">
      <alignment vertical="center" wrapText="1"/>
    </xf>
    <xf numFmtId="0" fontId="24" fillId="0" borderId="42" xfId="0" applyNumberFormat="1" applyFont="1" applyBorder="1" applyAlignment="1">
      <alignment vertical="center" wrapText="1"/>
    </xf>
    <xf numFmtId="0" fontId="9" fillId="0" borderId="43" xfId="0" applyNumberFormat="1" applyFont="1" applyBorder="1" applyAlignment="1">
      <alignment vertical="center" wrapText="1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Protection="1"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49" fontId="10" fillId="0" borderId="30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10" xfId="1" applyFont="1" applyFill="1" applyBorder="1" applyAlignment="1" applyProtection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24" fillId="4" borderId="10" xfId="0" applyNumberFormat="1" applyFont="1" applyFill="1" applyBorder="1" applyAlignment="1">
      <alignment vertical="center" wrapText="1"/>
    </xf>
    <xf numFmtId="0" fontId="9" fillId="0" borderId="32" xfId="0" applyNumberFormat="1" applyFont="1" applyBorder="1" applyAlignment="1">
      <alignment vertical="center" wrapText="1"/>
    </xf>
    <xf numFmtId="0" fontId="17" fillId="0" borderId="82" xfId="0" applyFont="1" applyBorder="1" applyAlignment="1">
      <alignment horizontal="center" vertical="center" wrapText="1"/>
    </xf>
    <xf numFmtId="0" fontId="24" fillId="4" borderId="4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1" applyNumberFormat="1" applyFont="1" applyBorder="1" applyAlignment="1" applyProtection="1">
      <alignment horizontal="left" vertical="center" wrapText="1"/>
      <protection locked="0"/>
    </xf>
    <xf numFmtId="0" fontId="9" fillId="0" borderId="30" xfId="1" applyNumberFormat="1" applyFont="1" applyBorder="1" applyAlignment="1" applyProtection="1">
      <alignment horizontal="left" vertical="center" wrapText="1"/>
      <protection locked="0"/>
    </xf>
    <xf numFmtId="0" fontId="9" fillId="0" borderId="81" xfId="1" applyNumberFormat="1" applyFont="1" applyBorder="1" applyAlignment="1" applyProtection="1">
      <alignment horizontal="left" vertical="center" wrapText="1"/>
      <protection locked="0"/>
    </xf>
    <xf numFmtId="0" fontId="9" fillId="0" borderId="19" xfId="1" applyNumberFormat="1" applyFont="1" applyBorder="1" applyAlignment="1" applyProtection="1">
      <alignment horizontal="left" vertical="center" wrapText="1"/>
      <protection locked="0"/>
    </xf>
    <xf numFmtId="0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24" fillId="0" borderId="81" xfId="1" applyNumberFormat="1" applyFont="1" applyBorder="1" applyAlignment="1" applyProtection="1">
      <alignment horizontal="left" vertical="center" wrapText="1"/>
      <protection locked="0"/>
    </xf>
    <xf numFmtId="0" fontId="24" fillId="0" borderId="19" xfId="1" applyNumberFormat="1" applyFont="1" applyBorder="1" applyAlignment="1" applyProtection="1">
      <alignment horizontal="left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9" fillId="0" borderId="28" xfId="1" applyNumberFormat="1" applyFont="1" applyBorder="1" applyAlignment="1" applyProtection="1">
      <alignment horizontal="left" vertical="center" wrapText="1"/>
      <protection locked="0"/>
    </xf>
    <xf numFmtId="0" fontId="9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8" xfId="1" applyNumberFormat="1" applyFont="1" applyBorder="1" applyAlignment="1" applyProtection="1">
      <alignment horizontal="center" vertical="center" wrapText="1"/>
      <protection locked="0"/>
    </xf>
    <xf numFmtId="0" fontId="9" fillId="0" borderId="19" xfId="1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3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4" fillId="0" borderId="44" xfId="1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Border="1" applyAlignment="1" applyProtection="1">
      <alignment horizontal="center"/>
      <protection locked="0"/>
    </xf>
    <xf numFmtId="0" fontId="1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 hidden="1"/>
    </xf>
    <xf numFmtId="0" fontId="3" fillId="2" borderId="74" xfId="0" applyFont="1" applyFill="1" applyBorder="1" applyAlignment="1" applyProtection="1">
      <alignment horizontal="center" vertical="center"/>
      <protection locked="0" hidden="1"/>
    </xf>
    <xf numFmtId="0" fontId="3" fillId="2" borderId="75" xfId="0" applyFont="1" applyFill="1" applyBorder="1" applyAlignment="1" applyProtection="1">
      <alignment horizontal="center" vertical="center"/>
      <protection locked="0" hidden="1"/>
    </xf>
    <xf numFmtId="0" fontId="20" fillId="0" borderId="18" xfId="0" applyFont="1" applyBorder="1" applyAlignment="1" applyProtection="1">
      <alignment horizontal="center" vertical="center" textRotation="90" wrapText="1"/>
    </xf>
    <xf numFmtId="0" fontId="20" fillId="0" borderId="19" xfId="0" applyFont="1" applyBorder="1" applyAlignment="1" applyProtection="1">
      <alignment horizontal="center" vertical="center" textRotation="90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80" xfId="0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6" fillId="3" borderId="49" xfId="1" applyFont="1" applyFill="1" applyBorder="1" applyAlignment="1" applyProtection="1">
      <alignment horizontal="center" vertical="center" wrapText="1"/>
    </xf>
    <xf numFmtId="0" fontId="26" fillId="3" borderId="17" xfId="1" applyFont="1" applyFill="1" applyBorder="1" applyAlignment="1" applyProtection="1">
      <alignment horizontal="center" vertical="center" wrapText="1"/>
    </xf>
    <xf numFmtId="0" fontId="26" fillId="3" borderId="50" xfId="1" applyFont="1" applyFill="1" applyBorder="1" applyAlignment="1" applyProtection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8" xfId="0" applyFont="1" applyBorder="1" applyAlignment="1" applyProtection="1">
      <alignment vertical="center" textRotation="90" wrapText="1"/>
    </xf>
    <xf numFmtId="0" fontId="20" fillId="0" borderId="19" xfId="0" applyFont="1" applyBorder="1" applyAlignment="1" applyProtection="1">
      <alignment vertical="center" textRotation="90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120650</xdr:rowOff>
    </xdr:from>
    <xdr:to>
      <xdr:col>1</xdr:col>
      <xdr:colOff>400050</xdr:colOff>
      <xdr:row>2</xdr:row>
      <xdr:rowOff>241300</xdr:rowOff>
    </xdr:to>
    <xdr:pic>
      <xdr:nvPicPr>
        <xdr:cNvPr id="1233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0650"/>
          <a:ext cx="558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22225</xdr:rowOff>
    </xdr:from>
    <xdr:to>
      <xdr:col>1</xdr:col>
      <xdr:colOff>88900</xdr:colOff>
      <xdr:row>1</xdr:row>
      <xdr:rowOff>200025</xdr:rowOff>
    </xdr:to>
    <xdr:pic>
      <xdr:nvPicPr>
        <xdr:cNvPr id="327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2225"/>
          <a:ext cx="457200" cy="4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50800</xdr:colOff>
          <xdr:row>1</xdr:row>
          <xdr:rowOff>222250</xdr:rowOff>
        </xdr:from>
        <xdr:to>
          <xdr:col>36</xdr:col>
          <xdr:colOff>69850</xdr:colOff>
          <xdr:row>1</xdr:row>
          <xdr:rowOff>431800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сортмест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Q83"/>
  <sheetViews>
    <sheetView topLeftCell="A6" zoomScaleNormal="100" workbookViewId="0">
      <selection activeCell="U19" sqref="U19:U20"/>
    </sheetView>
  </sheetViews>
  <sheetFormatPr defaultRowHeight="12.5"/>
  <cols>
    <col min="1" max="1" width="4.7265625" customWidth="1"/>
    <col min="2" max="2" width="14.1796875" customWidth="1"/>
    <col min="3" max="3" width="8" customWidth="1"/>
    <col min="4" max="4" width="7.7265625" customWidth="1"/>
    <col min="5" max="20" width="4.7265625" customWidth="1"/>
    <col min="21" max="21" width="14.1796875" customWidth="1"/>
    <col min="22" max="23" width="7.7265625" customWidth="1"/>
    <col min="24" max="24" width="4.7265625" customWidth="1"/>
    <col min="26" max="26" width="9.1796875" hidden="1" customWidth="1"/>
    <col min="27" max="27" width="3" hidden="1" customWidth="1"/>
    <col min="28" max="28" width="4" hidden="1" customWidth="1"/>
    <col min="29" max="29" width="3.453125" hidden="1" customWidth="1"/>
    <col min="30" max="30" width="3.7265625" hidden="1" customWidth="1"/>
    <col min="31" max="31" width="9.1796875" hidden="1" customWidth="1"/>
    <col min="32" max="32" width="8.7265625" hidden="1" customWidth="1"/>
  </cols>
  <sheetData>
    <row r="1" spans="1:34" ht="17.5">
      <c r="A1" s="228" t="s">
        <v>11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19"/>
      <c r="Z1" s="20"/>
    </row>
    <row r="2" spans="1:34" ht="13.5" customHeight="1" thickBot="1">
      <c r="A2" s="233" t="s">
        <v>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19"/>
      <c r="Z2" s="20"/>
    </row>
    <row r="3" spans="1:34" ht="27.75" customHeight="1" thickBot="1">
      <c r="A3" s="19"/>
      <c r="B3" s="19"/>
      <c r="C3" s="187" t="s">
        <v>116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  <c r="U3" s="19"/>
      <c r="V3" s="235"/>
      <c r="W3" s="235"/>
      <c r="X3" s="19"/>
      <c r="Y3" s="19"/>
      <c r="Z3" s="20"/>
    </row>
    <row r="4" spans="1:34" ht="15" customHeight="1" thickBot="1">
      <c r="A4" s="21"/>
      <c r="B4" s="21"/>
      <c r="C4" s="19"/>
      <c r="D4" s="19"/>
      <c r="E4" s="19"/>
      <c r="F4" s="236" t="s">
        <v>117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2"/>
      <c r="U4" s="202" t="s">
        <v>124</v>
      </c>
      <c r="V4" s="229" t="s">
        <v>39</v>
      </c>
      <c r="W4" s="230"/>
      <c r="X4" s="19"/>
      <c r="Y4" s="19"/>
      <c r="Z4" s="20"/>
    </row>
    <row r="5" spans="1:34" ht="14.25" customHeight="1" thickBot="1">
      <c r="A5" s="201" t="s">
        <v>0</v>
      </c>
      <c r="B5" s="19"/>
      <c r="C5" s="19"/>
      <c r="D5" s="19"/>
      <c r="E5" s="19"/>
      <c r="F5" s="19"/>
      <c r="G5" s="19"/>
      <c r="H5" s="23"/>
      <c r="I5" s="201" t="s">
        <v>2</v>
      </c>
      <c r="J5" s="19"/>
      <c r="K5" s="173">
        <v>1</v>
      </c>
      <c r="L5" s="90"/>
      <c r="M5" s="90"/>
      <c r="N5" s="90"/>
      <c r="O5" s="24"/>
      <c r="P5" s="204" t="s">
        <v>98</v>
      </c>
      <c r="Q5" s="205"/>
      <c r="R5" s="205"/>
      <c r="S5" s="206"/>
      <c r="T5" s="24"/>
      <c r="U5" s="203"/>
      <c r="V5" s="231"/>
      <c r="W5" s="232"/>
      <c r="X5" s="201" t="s">
        <v>1</v>
      </c>
      <c r="Y5" s="19"/>
      <c r="Z5" s="20"/>
      <c r="AG5" t="e">
        <f>#REF!</f>
        <v>#REF!</v>
      </c>
      <c r="AH5" s="142" t="s">
        <v>38</v>
      </c>
    </row>
    <row r="6" spans="1:34" ht="14.25" customHeight="1" thickBot="1">
      <c r="A6" s="234"/>
      <c r="B6" s="25"/>
      <c r="C6" s="19"/>
      <c r="D6" s="19"/>
      <c r="E6" s="19"/>
      <c r="F6" s="19"/>
      <c r="G6" s="19"/>
      <c r="H6" s="19"/>
      <c r="I6" s="201"/>
      <c r="J6" s="26"/>
      <c r="K6" s="27"/>
      <c r="L6" s="172">
        <v>9</v>
      </c>
      <c r="M6" s="87"/>
      <c r="N6" s="87"/>
      <c r="O6" s="29">
        <v>18</v>
      </c>
      <c r="P6" s="207"/>
      <c r="Q6" s="208"/>
      <c r="R6" s="208"/>
      <c r="S6" s="209"/>
      <c r="T6" s="24"/>
      <c r="U6" s="19"/>
      <c r="V6" s="19"/>
      <c r="W6" s="19"/>
      <c r="X6" s="234"/>
      <c r="Y6" s="19"/>
      <c r="Z6" s="30"/>
      <c r="AA6" s="14"/>
      <c r="AB6" s="14"/>
      <c r="AC6" s="15"/>
      <c r="AD6" s="15"/>
      <c r="AE6" s="15" t="s">
        <v>20</v>
      </c>
    </row>
    <row r="7" spans="1:34" ht="12.75" customHeight="1" thickBot="1">
      <c r="A7" s="227">
        <v>1</v>
      </c>
      <c r="B7" s="199" t="s">
        <v>68</v>
      </c>
      <c r="C7" s="199" t="s">
        <v>69</v>
      </c>
      <c r="D7" s="199" t="s">
        <v>70</v>
      </c>
      <c r="E7" s="19"/>
      <c r="F7" s="19"/>
      <c r="G7" s="31"/>
      <c r="H7" s="19"/>
      <c r="I7" s="32"/>
      <c r="J7" s="26"/>
      <c r="K7" s="33">
        <v>9</v>
      </c>
      <c r="L7" s="27" t="s">
        <v>109</v>
      </c>
      <c r="M7" s="172">
        <v>9</v>
      </c>
      <c r="N7" s="34"/>
      <c r="O7" s="35"/>
      <c r="P7" s="35"/>
      <c r="Q7" s="36" t="s">
        <v>10</v>
      </c>
      <c r="R7" s="24"/>
      <c r="S7" s="24"/>
      <c r="T7" s="24"/>
      <c r="U7" s="199" t="s">
        <v>58</v>
      </c>
      <c r="V7" s="199" t="s">
        <v>59</v>
      </c>
      <c r="W7" s="199" t="s">
        <v>51</v>
      </c>
      <c r="X7" s="194">
        <v>2</v>
      </c>
      <c r="Y7" s="19"/>
      <c r="Z7" s="37"/>
      <c r="AA7" s="16"/>
      <c r="AB7" s="16"/>
      <c r="AC7" s="15"/>
      <c r="AD7" s="15">
        <f>IF(K5=L6,K7,K5)</f>
        <v>1</v>
      </c>
      <c r="AE7" s="15">
        <f>IF(I14=""," ",IF(I14=A7,A9,IF(I14=A9,A7,IF(I14=A11,A13,IF(I14=A13,A11,IF(I14=A15,A17,IF(I14=A17,A15,IF(I14=A19,A21,A19))))))))</f>
        <v>1</v>
      </c>
    </row>
    <row r="8" spans="1:34" ht="12.75" customHeight="1">
      <c r="A8" s="225"/>
      <c r="B8" s="200"/>
      <c r="C8" s="200"/>
      <c r="D8" s="200"/>
      <c r="E8" s="38">
        <v>17</v>
      </c>
      <c r="F8" s="39"/>
      <c r="G8" s="40"/>
      <c r="H8" s="41"/>
      <c r="I8" s="35"/>
      <c r="J8" s="26"/>
      <c r="K8" s="42"/>
      <c r="L8" s="33">
        <v>5</v>
      </c>
      <c r="M8" s="27"/>
      <c r="N8" s="172"/>
      <c r="O8" s="36"/>
      <c r="P8" s="36"/>
      <c r="Q8" s="19"/>
      <c r="R8" s="19"/>
      <c r="S8" s="19"/>
      <c r="T8" s="38">
        <v>18</v>
      </c>
      <c r="U8" s="200"/>
      <c r="V8" s="200"/>
      <c r="W8" s="200"/>
      <c r="X8" s="195"/>
      <c r="Y8" s="19"/>
      <c r="Z8" s="37"/>
      <c r="AA8" s="16"/>
      <c r="AB8" s="16"/>
      <c r="AC8" s="15"/>
      <c r="AD8" s="15">
        <f>IF(K9=L10,K11,K9)</f>
        <v>23</v>
      </c>
      <c r="AE8" s="15">
        <f>IF(I14=""," ",IF(E8=I14,E12,IF(E12=I14,E8,IF(E16=I14,E20,E16))))</f>
        <v>9</v>
      </c>
    </row>
    <row r="9" spans="1:34" ht="12.75" customHeight="1" thickBot="1">
      <c r="A9" s="225">
        <v>17</v>
      </c>
      <c r="B9" s="192" t="s">
        <v>56</v>
      </c>
      <c r="C9" s="192" t="s">
        <v>57</v>
      </c>
      <c r="D9" s="192" t="s">
        <v>51</v>
      </c>
      <c r="E9" s="44" t="s">
        <v>109</v>
      </c>
      <c r="F9" s="45"/>
      <c r="G9" s="39"/>
      <c r="H9" s="42"/>
      <c r="I9" s="43"/>
      <c r="J9" s="26"/>
      <c r="K9" s="176">
        <v>23</v>
      </c>
      <c r="L9" s="42"/>
      <c r="M9" s="174"/>
      <c r="N9" s="172">
        <v>9</v>
      </c>
      <c r="O9" s="36"/>
      <c r="P9" s="36"/>
      <c r="Q9" s="36"/>
      <c r="R9" s="47"/>
      <c r="S9" s="48"/>
      <c r="T9" s="44" t="s">
        <v>109</v>
      </c>
      <c r="U9" s="192" t="s">
        <v>98</v>
      </c>
      <c r="V9" s="192" t="s">
        <v>99</v>
      </c>
      <c r="W9" s="192" t="s">
        <v>96</v>
      </c>
      <c r="X9" s="195">
        <v>18</v>
      </c>
      <c r="Y9" s="19"/>
      <c r="Z9" s="37"/>
      <c r="AA9" s="16"/>
      <c r="AB9" s="16"/>
      <c r="AC9" s="15"/>
      <c r="AD9" s="15">
        <f>IF(K33=L34,K35,K33)</f>
        <v>2</v>
      </c>
      <c r="AE9" s="15">
        <f>IF(I30=""," ",IF(I30=A23,A25,IF(I30=A25,A23,IF(I30=A27,A29,IF(I30=A29,A27,IF(I30=A31,A33,IF(I30=A33,A31,IF(I30=A35,A37,A35))))))))</f>
        <v>23</v>
      </c>
    </row>
    <row r="10" spans="1:34" ht="12.75" customHeight="1" thickBot="1">
      <c r="A10" s="226"/>
      <c r="B10" s="193"/>
      <c r="C10" s="193"/>
      <c r="D10" s="193"/>
      <c r="E10" s="39"/>
      <c r="F10" s="49"/>
      <c r="G10" s="38">
        <v>17</v>
      </c>
      <c r="H10" s="28"/>
      <c r="I10" s="50"/>
      <c r="J10" s="26"/>
      <c r="K10" s="27"/>
      <c r="L10" s="172">
        <v>15</v>
      </c>
      <c r="M10" s="175"/>
      <c r="N10" s="27" t="s">
        <v>110</v>
      </c>
      <c r="O10" s="26"/>
      <c r="P10" s="26"/>
      <c r="Q10" s="26"/>
      <c r="R10" s="38">
        <v>18</v>
      </c>
      <c r="S10" s="26"/>
      <c r="T10" s="39"/>
      <c r="U10" s="193"/>
      <c r="V10" s="193"/>
      <c r="W10" s="193"/>
      <c r="X10" s="198"/>
      <c r="Y10" s="19"/>
      <c r="Z10" s="37"/>
      <c r="AA10" s="16"/>
      <c r="AB10" s="16"/>
      <c r="AC10" s="15"/>
      <c r="AD10" s="15">
        <f>IF(K37=L38,K39,K37)</f>
        <v>24</v>
      </c>
      <c r="AE10" s="15">
        <f>IF(I30=""," ",IF(E24=I30,E28,IF(E28=I30,E24,IF(E32=I30,E36,E32))))</f>
        <v>15</v>
      </c>
    </row>
    <row r="11" spans="1:34" ht="12.75" customHeight="1" thickBot="1">
      <c r="A11" s="227">
        <v>9</v>
      </c>
      <c r="B11" s="190" t="s">
        <v>87</v>
      </c>
      <c r="C11" s="190" t="s">
        <v>88</v>
      </c>
      <c r="D11" s="190" t="s">
        <v>112</v>
      </c>
      <c r="E11" s="19"/>
      <c r="F11" s="39"/>
      <c r="G11" s="44" t="s">
        <v>109</v>
      </c>
      <c r="H11" s="52"/>
      <c r="I11" s="53"/>
      <c r="J11" s="26"/>
      <c r="K11" s="33">
        <v>15</v>
      </c>
      <c r="L11" s="27"/>
      <c r="M11" s="33">
        <v>15</v>
      </c>
      <c r="N11" s="175"/>
      <c r="O11" s="54">
        <v>18</v>
      </c>
      <c r="P11" s="26"/>
      <c r="Q11" s="55"/>
      <c r="R11" s="44" t="s">
        <v>109</v>
      </c>
      <c r="S11" s="26"/>
      <c r="T11" s="19"/>
      <c r="U11" s="190" t="s">
        <v>105</v>
      </c>
      <c r="V11" s="190" t="s">
        <v>106</v>
      </c>
      <c r="W11" s="190" t="s">
        <v>107</v>
      </c>
      <c r="X11" s="194">
        <v>10</v>
      </c>
      <c r="Y11" s="19"/>
      <c r="Z11" s="37"/>
      <c r="AA11" s="17" t="str">
        <f>IF(OR(I14=A7,I14=A9)," ",IF(E8=A7,A9,A7))</f>
        <v xml:space="preserve"> </v>
      </c>
      <c r="AB11" s="18">
        <f>IF(AA11=" ",AA12,AA11)</f>
        <v>25</v>
      </c>
      <c r="AC11" s="15"/>
      <c r="AD11" s="15"/>
      <c r="AE11" s="15">
        <f>IF(I14=""," ",IF(I14=G10,G18,G10))</f>
        <v>5</v>
      </c>
    </row>
    <row r="12" spans="1:34" ht="12.75" customHeight="1">
      <c r="A12" s="225"/>
      <c r="B12" s="191"/>
      <c r="C12" s="191"/>
      <c r="D12" s="191"/>
      <c r="E12" s="38">
        <v>9</v>
      </c>
      <c r="F12" s="56"/>
      <c r="G12" s="39"/>
      <c r="H12" s="41"/>
      <c r="I12" s="57"/>
      <c r="J12" s="43"/>
      <c r="K12" s="42"/>
      <c r="L12" s="33">
        <v>3</v>
      </c>
      <c r="M12" s="58"/>
      <c r="N12" s="59"/>
      <c r="O12" s="58" t="s">
        <v>109</v>
      </c>
      <c r="P12" s="36"/>
      <c r="Q12" s="60"/>
      <c r="R12" s="61"/>
      <c r="S12" s="62"/>
      <c r="T12" s="38">
        <v>10</v>
      </c>
      <c r="U12" s="191"/>
      <c r="V12" s="191"/>
      <c r="W12" s="191"/>
      <c r="X12" s="195"/>
      <c r="Y12" s="19"/>
      <c r="Z12" s="20"/>
      <c r="AA12" s="17">
        <f>IF(OR(I14=A11,I14=A13)," ",IF(E12=A11,A13,A11))</f>
        <v>25</v>
      </c>
      <c r="AB12" s="18">
        <f>IF(OR(AA11=" ",AA12=" "),AA13,AA12)</f>
        <v>21</v>
      </c>
      <c r="AC12" s="17">
        <f>IF(AND(OR(E8=I14,E12=I14),E16=G18),E20,IF(AND(OR(E8=I14,E12=I14),E20=G18),E16,IF(E8=G10,E12,E8)))</f>
        <v>13</v>
      </c>
      <c r="AD12" s="15">
        <f>IF(L6=M7,L8,L6)</f>
        <v>5</v>
      </c>
      <c r="AE12" s="15">
        <f>IF(I30=""," ",IF(I30=G26,G34,G26))</f>
        <v>3</v>
      </c>
    </row>
    <row r="13" spans="1:34" ht="12.75" customHeight="1" thickBot="1">
      <c r="A13" s="225">
        <v>25</v>
      </c>
      <c r="B13" s="196">
        <v>0</v>
      </c>
      <c r="C13" s="196">
        <v>0</v>
      </c>
      <c r="D13" s="196">
        <v>0</v>
      </c>
      <c r="E13" s="44"/>
      <c r="F13" s="39"/>
      <c r="G13" s="39"/>
      <c r="H13" s="42"/>
      <c r="I13" s="57"/>
      <c r="J13" s="43"/>
      <c r="K13" s="172"/>
      <c r="L13" s="42"/>
      <c r="M13" s="172"/>
      <c r="N13" s="33">
        <v>18</v>
      </c>
      <c r="O13" s="26"/>
      <c r="P13" s="36"/>
      <c r="Q13" s="63"/>
      <c r="R13" s="19"/>
      <c r="S13" s="19"/>
      <c r="T13" s="44"/>
      <c r="U13" s="196">
        <v>0</v>
      </c>
      <c r="V13" s="196">
        <v>0</v>
      </c>
      <c r="W13" s="196">
        <v>0</v>
      </c>
      <c r="X13" s="195">
        <v>26</v>
      </c>
      <c r="Y13" s="19"/>
      <c r="Z13" s="20"/>
      <c r="AA13" s="17">
        <f>IF(OR(I14=A15,I14=A17)," ",IF(E16=A15,A17,A15))</f>
        <v>21</v>
      </c>
      <c r="AB13" s="18">
        <f>IF(OR(AA11=" ",AA12=" ",AA13=" "),AA14,AA13)</f>
        <v>29</v>
      </c>
      <c r="AC13" s="15"/>
      <c r="AD13" s="15">
        <f>IF(L10=M11,L12,L10)</f>
        <v>3</v>
      </c>
      <c r="AE13" s="15">
        <f>IF(N22=""," ",IF(N22=P14,P30,P14))</f>
        <v>18</v>
      </c>
    </row>
    <row r="14" spans="1:34" ht="12.75" customHeight="1" thickBot="1">
      <c r="A14" s="226"/>
      <c r="B14" s="197"/>
      <c r="C14" s="197"/>
      <c r="D14" s="197"/>
      <c r="E14" s="39"/>
      <c r="F14" s="39"/>
      <c r="G14" s="49"/>
      <c r="H14" s="43"/>
      <c r="I14" s="38">
        <v>17</v>
      </c>
      <c r="J14" s="62"/>
      <c r="K14" s="28"/>
      <c r="L14" s="43"/>
      <c r="M14" s="43"/>
      <c r="N14" s="28"/>
      <c r="O14" s="62"/>
      <c r="P14" s="38">
        <v>18</v>
      </c>
      <c r="Q14" s="49"/>
      <c r="R14" s="19"/>
      <c r="S14" s="19"/>
      <c r="T14" s="39"/>
      <c r="U14" s="197"/>
      <c r="V14" s="197"/>
      <c r="W14" s="197"/>
      <c r="X14" s="198"/>
      <c r="Y14" s="19"/>
      <c r="Z14" s="20"/>
      <c r="AA14" s="17">
        <f>IF(OR(I14=A19,I14=A21)," ",IF(E20=A19,A21,A19))</f>
        <v>29</v>
      </c>
      <c r="AB14" s="14"/>
      <c r="AC14" s="15"/>
      <c r="AD14" s="15">
        <f>IF(L34=M35,L36,L34)</f>
        <v>10</v>
      </c>
      <c r="AE14" s="15">
        <f>IF(K17="","",IF(K22=K17,N22,K22))</f>
        <v>8</v>
      </c>
    </row>
    <row r="15" spans="1:34" ht="12.75" customHeight="1" thickBot="1">
      <c r="A15" s="227">
        <v>5</v>
      </c>
      <c r="B15" s="190" t="s">
        <v>101</v>
      </c>
      <c r="C15" s="190" t="s">
        <v>102</v>
      </c>
      <c r="D15" s="190" t="s">
        <v>103</v>
      </c>
      <c r="E15" s="19"/>
      <c r="F15" s="19"/>
      <c r="G15" s="39"/>
      <c r="H15" s="35"/>
      <c r="I15" s="44" t="s">
        <v>111</v>
      </c>
      <c r="J15" s="51"/>
      <c r="K15" s="28"/>
      <c r="L15" s="26"/>
      <c r="M15" s="26"/>
      <c r="N15" s="26"/>
      <c r="O15" s="64"/>
      <c r="P15" s="44" t="s">
        <v>109</v>
      </c>
      <c r="Q15" s="65"/>
      <c r="R15" s="19"/>
      <c r="S15" s="19"/>
      <c r="T15" s="19"/>
      <c r="U15" s="190" t="s">
        <v>81</v>
      </c>
      <c r="V15" s="190" t="s">
        <v>82</v>
      </c>
      <c r="W15" s="190" t="s">
        <v>112</v>
      </c>
      <c r="X15" s="194">
        <v>6</v>
      </c>
      <c r="Y15" s="19"/>
      <c r="Z15" s="20"/>
      <c r="AA15" s="15"/>
      <c r="AB15" s="15"/>
      <c r="AC15" s="15"/>
      <c r="AD15" s="15">
        <f>IF(L38=M39,L40,L38)</f>
        <v>12</v>
      </c>
      <c r="AE15" s="15"/>
    </row>
    <row r="16" spans="1:34" ht="12.75" customHeight="1">
      <c r="A16" s="225"/>
      <c r="B16" s="191"/>
      <c r="C16" s="191"/>
      <c r="D16" s="191"/>
      <c r="E16" s="38">
        <v>5</v>
      </c>
      <c r="F16" s="39"/>
      <c r="G16" s="39"/>
      <c r="H16" s="46"/>
      <c r="I16" s="20"/>
      <c r="J16" s="26"/>
      <c r="K16" s="64"/>
      <c r="L16" s="216" t="s">
        <v>16</v>
      </c>
      <c r="M16" s="216"/>
      <c r="N16" s="26"/>
      <c r="O16" s="65"/>
      <c r="P16" s="20"/>
      <c r="Q16" s="64"/>
      <c r="R16" s="19"/>
      <c r="S16" s="19"/>
      <c r="T16" s="38">
        <v>6</v>
      </c>
      <c r="U16" s="191"/>
      <c r="V16" s="191"/>
      <c r="W16" s="191"/>
      <c r="X16" s="195"/>
      <c r="Y16" s="19"/>
      <c r="Z16" s="20"/>
      <c r="AA16" s="17">
        <f>IF(OR(I$30=A23,I$30=A25)," ",IF(E24=A23,A25,A23))</f>
        <v>19</v>
      </c>
      <c r="AB16" s="18">
        <f>IF(AA16=" ",AA17,AA16)</f>
        <v>19</v>
      </c>
      <c r="AC16" s="15"/>
      <c r="AD16" s="15"/>
      <c r="AE16" s="15"/>
    </row>
    <row r="17" spans="1:31" ht="12.75" customHeight="1" thickBot="1">
      <c r="A17" s="225">
        <v>21</v>
      </c>
      <c r="B17" s="196">
        <v>0</v>
      </c>
      <c r="C17" s="196">
        <v>0</v>
      </c>
      <c r="D17" s="196">
        <v>0</v>
      </c>
      <c r="E17" s="44"/>
      <c r="F17" s="45"/>
      <c r="G17" s="39"/>
      <c r="H17" s="66"/>
      <c r="I17" s="26"/>
      <c r="J17" s="26"/>
      <c r="K17" s="143">
        <v>17</v>
      </c>
      <c r="L17" s="26"/>
      <c r="M17" s="26"/>
      <c r="N17" s="51"/>
      <c r="O17" s="26"/>
      <c r="P17" s="26"/>
      <c r="Q17" s="64"/>
      <c r="R17" s="47"/>
      <c r="S17" s="48"/>
      <c r="T17" s="44"/>
      <c r="U17" s="196">
        <v>0</v>
      </c>
      <c r="V17" s="196">
        <v>0</v>
      </c>
      <c r="W17" s="196">
        <v>0</v>
      </c>
      <c r="X17" s="195">
        <v>22</v>
      </c>
      <c r="Y17" s="19"/>
      <c r="Z17" s="20"/>
      <c r="AA17" s="17">
        <f>IF(OR(I$30=A27,I$30=A29)," ",IF(E28=A27,A29,A27))</f>
        <v>27</v>
      </c>
      <c r="AB17" s="18">
        <f>IF(OR(AA16=" ",AA17=" "),AA18,AA17)</f>
        <v>27</v>
      </c>
      <c r="AC17" s="17">
        <f>IF(AND(OR(E24=I30,E28=I30),E32=G34),E36,IF(AND(OR(E24=I30,E28=I30),E36=G34),E32,IF(E24=G26,E28,E24)))</f>
        <v>11</v>
      </c>
      <c r="AD17" s="15">
        <f>IF(M7=N9,M11,M7)</f>
        <v>15</v>
      </c>
      <c r="AE17" s="15"/>
    </row>
    <row r="18" spans="1:31" ht="12.75" customHeight="1" thickBot="1">
      <c r="A18" s="226"/>
      <c r="B18" s="197"/>
      <c r="C18" s="197"/>
      <c r="D18" s="197"/>
      <c r="E18" s="39"/>
      <c r="F18" s="49"/>
      <c r="G18" s="38">
        <v>5</v>
      </c>
      <c r="H18" s="33"/>
      <c r="I18" s="26"/>
      <c r="J18" s="26"/>
      <c r="K18" s="219" t="s">
        <v>56</v>
      </c>
      <c r="L18" s="220"/>
      <c r="M18" s="220"/>
      <c r="N18" s="221"/>
      <c r="O18" s="36"/>
      <c r="P18" s="26"/>
      <c r="Q18" s="68"/>
      <c r="R18" s="38">
        <v>14</v>
      </c>
      <c r="S18" s="26"/>
      <c r="T18" s="39"/>
      <c r="U18" s="197"/>
      <c r="V18" s="197"/>
      <c r="W18" s="197"/>
      <c r="X18" s="198"/>
      <c r="Y18" s="19"/>
      <c r="Z18" s="20"/>
      <c r="AA18" s="17" t="str">
        <f>IF(OR(I$30=A31,I$30=A33)," ",IF(E32=A31,A33,A31))</f>
        <v xml:space="preserve"> </v>
      </c>
      <c r="AB18" s="18">
        <f>IF(OR(AA16=" ",AA17=" ",AA18=" "),AA19,AA18)</f>
        <v>31</v>
      </c>
      <c r="AC18" s="15"/>
      <c r="AD18" s="15">
        <f>IF(M35=N37,M39,M35)</f>
        <v>16</v>
      </c>
      <c r="AE18" s="15"/>
    </row>
    <row r="19" spans="1:31" ht="12.75" customHeight="1" thickBot="1">
      <c r="A19" s="227">
        <v>13</v>
      </c>
      <c r="B19" s="190" t="s">
        <v>60</v>
      </c>
      <c r="C19" s="190" t="s">
        <v>61</v>
      </c>
      <c r="D19" s="190" t="s">
        <v>62</v>
      </c>
      <c r="E19" s="19"/>
      <c r="F19" s="39"/>
      <c r="G19" s="44" t="s">
        <v>110</v>
      </c>
      <c r="H19" s="42"/>
      <c r="I19" s="26"/>
      <c r="J19" s="26"/>
      <c r="K19" s="222"/>
      <c r="L19" s="223"/>
      <c r="M19" s="223"/>
      <c r="N19" s="224"/>
      <c r="O19" s="36"/>
      <c r="P19" s="26"/>
      <c r="Q19" s="26"/>
      <c r="R19" s="44" t="s">
        <v>109</v>
      </c>
      <c r="S19" s="26"/>
      <c r="T19" s="19"/>
      <c r="U19" s="190" t="s">
        <v>79</v>
      </c>
      <c r="V19" s="190" t="s">
        <v>80</v>
      </c>
      <c r="W19" s="190" t="s">
        <v>77</v>
      </c>
      <c r="X19" s="194">
        <v>14</v>
      </c>
      <c r="Y19" s="19"/>
      <c r="Z19" s="20"/>
      <c r="AA19" s="17">
        <f>IF(OR(I$30=A35,I$30=A37)," ",IF(E36=A35,A37,A35))</f>
        <v>31</v>
      </c>
      <c r="AB19" s="15"/>
      <c r="AC19" s="15"/>
      <c r="AD19" s="15"/>
      <c r="AE19" s="15"/>
    </row>
    <row r="20" spans="1:31" ht="12.75" customHeight="1">
      <c r="A20" s="225"/>
      <c r="B20" s="191"/>
      <c r="C20" s="191"/>
      <c r="D20" s="191"/>
      <c r="E20" s="38">
        <v>13</v>
      </c>
      <c r="F20" s="56"/>
      <c r="G20" s="39"/>
      <c r="H20" s="41"/>
      <c r="I20" s="69"/>
      <c r="J20" s="26"/>
      <c r="K20" s="64"/>
      <c r="L20" s="217" t="s">
        <v>109</v>
      </c>
      <c r="M20" s="218"/>
      <c r="N20" s="36"/>
      <c r="O20" s="60"/>
      <c r="P20" s="26"/>
      <c r="Q20" s="19"/>
      <c r="R20" s="61"/>
      <c r="S20" s="62"/>
      <c r="T20" s="38">
        <v>14</v>
      </c>
      <c r="U20" s="191"/>
      <c r="V20" s="191"/>
      <c r="W20" s="191"/>
      <c r="X20" s="195"/>
      <c r="Y20" s="19"/>
      <c r="Z20" s="20"/>
      <c r="AA20" s="16"/>
      <c r="AB20" s="15"/>
      <c r="AC20" s="15"/>
      <c r="AD20" s="15">
        <f>IF(N9=O11,N13,N9)</f>
        <v>9</v>
      </c>
      <c r="AE20" s="15">
        <f>IF(P14=""," ",IF(P14=X7,X9,IF(P14=X9,X7,IF(P14=X11,X13,IF(P14=X13,X11,IF(P14=X15,X17,IF(P14=X17,X15,IF(P14=X19,X21,X19))))))))</f>
        <v>2</v>
      </c>
    </row>
    <row r="21" spans="1:31" ht="12.75" customHeight="1" thickBot="1">
      <c r="A21" s="225">
        <v>29</v>
      </c>
      <c r="B21" s="196">
        <v>0</v>
      </c>
      <c r="C21" s="196">
        <v>0</v>
      </c>
      <c r="D21" s="196">
        <v>0</v>
      </c>
      <c r="E21" s="44"/>
      <c r="F21" s="39"/>
      <c r="G21" s="39"/>
      <c r="H21" s="42"/>
      <c r="I21" s="69"/>
      <c r="J21" s="26"/>
      <c r="K21" s="64"/>
      <c r="L21" s="26"/>
      <c r="M21" s="36"/>
      <c r="N21" s="36"/>
      <c r="O21" s="60"/>
      <c r="P21" s="26"/>
      <c r="Q21" s="19"/>
      <c r="R21" s="19"/>
      <c r="S21" s="19"/>
      <c r="T21" s="44"/>
      <c r="U21" s="196">
        <v>0</v>
      </c>
      <c r="V21" s="196">
        <v>0</v>
      </c>
      <c r="W21" s="196">
        <v>0</v>
      </c>
      <c r="X21" s="195">
        <v>30</v>
      </c>
      <c r="Y21" s="19"/>
      <c r="Z21" s="20"/>
      <c r="AA21" s="17" t="str">
        <f>IF(OR(P14=X7,P14=X9)," ",IF(T8=X7,X9,X7))</f>
        <v xml:space="preserve"> </v>
      </c>
      <c r="AB21" s="18">
        <f>IF(AA21=" ",AA22,AA21)</f>
        <v>26</v>
      </c>
      <c r="AC21" s="15"/>
      <c r="AD21" s="15">
        <f>IF(N37=O39,N41,N37)</f>
        <v>7</v>
      </c>
      <c r="AE21" s="15">
        <f>IF(P14=""," ",IF(P14=T8,T12,IF(P14=T12,T8,IF(P14=T16,T20,T16))))</f>
        <v>10</v>
      </c>
    </row>
    <row r="22" spans="1:31" ht="12.75" customHeight="1" thickBot="1">
      <c r="A22" s="226"/>
      <c r="B22" s="197"/>
      <c r="C22" s="197"/>
      <c r="D22" s="197"/>
      <c r="E22" s="39"/>
      <c r="F22" s="39"/>
      <c r="G22" s="39"/>
      <c r="H22" s="41"/>
      <c r="I22" s="69"/>
      <c r="J22" s="26"/>
      <c r="K22" s="38">
        <v>17</v>
      </c>
      <c r="L22" s="26"/>
      <c r="M22" s="36"/>
      <c r="N22" s="38">
        <v>8</v>
      </c>
      <c r="O22" s="60"/>
      <c r="P22" s="26"/>
      <c r="Q22" s="19"/>
      <c r="R22" s="19"/>
      <c r="S22" s="19"/>
      <c r="T22" s="39"/>
      <c r="U22" s="197"/>
      <c r="V22" s="197"/>
      <c r="W22" s="197"/>
      <c r="X22" s="198"/>
      <c r="Y22" s="19"/>
      <c r="Z22" s="20"/>
      <c r="AA22" s="17">
        <f>IF(OR(P14=X11,P14=X13)," ",IF(T12=X11,X13,X11))</f>
        <v>26</v>
      </c>
      <c r="AB22" s="18">
        <f>IF(OR(AA21=" ",AA22=" "),AA23,AA22)</f>
        <v>22</v>
      </c>
      <c r="AC22" s="17">
        <f>IF(AND(OR(T8=P14,T12=P14),T16=R18),T20,IF(AND(OR(T8=P14,T12=P14),T20=R18),T16,IF(T8=R10,T12,T8)))</f>
        <v>6</v>
      </c>
      <c r="AD22" s="15"/>
      <c r="AE22" s="15">
        <f>IF(P30=""," ",IF(P30=X23,X25,IF(P30=X25,X23,IF(P30=X27,X29,IF(P30=X29,X27,IF(P30=X31,X33,IF(P30=X33,X31,IF(P30=X35,X37,X35))))))))</f>
        <v>24</v>
      </c>
    </row>
    <row r="23" spans="1:31" ht="12.75" customHeight="1" thickBot="1">
      <c r="A23" s="227">
        <v>3</v>
      </c>
      <c r="B23" s="190" t="s">
        <v>40</v>
      </c>
      <c r="C23" s="190" t="s">
        <v>41</v>
      </c>
      <c r="D23" s="190" t="s">
        <v>43</v>
      </c>
      <c r="E23" s="19"/>
      <c r="F23" s="19"/>
      <c r="G23" s="31"/>
      <c r="H23" s="19"/>
      <c r="I23" s="70"/>
      <c r="J23" s="71"/>
      <c r="K23" s="44" t="s">
        <v>109</v>
      </c>
      <c r="L23" s="72"/>
      <c r="M23" s="36"/>
      <c r="N23" s="44" t="s">
        <v>110</v>
      </c>
      <c r="O23" s="60"/>
      <c r="P23" s="26"/>
      <c r="Q23" s="19"/>
      <c r="R23" s="19"/>
      <c r="S23" s="19"/>
      <c r="T23" s="19"/>
      <c r="U23" s="190" t="s">
        <v>45</v>
      </c>
      <c r="V23" s="190" t="s">
        <v>46</v>
      </c>
      <c r="W23" s="190" t="s">
        <v>47</v>
      </c>
      <c r="X23" s="194">
        <v>4</v>
      </c>
      <c r="Y23" s="19"/>
      <c r="Z23" s="20"/>
      <c r="AA23" s="17">
        <f>IF(OR(P14=X15,P14=X17)," ",IF(T16=X15,X17,X15))</f>
        <v>22</v>
      </c>
      <c r="AB23" s="18">
        <f>IF(OR(AA21=" ",AA22=" ",AA23=" "),AA24,AA23)</f>
        <v>30</v>
      </c>
      <c r="AC23" s="15"/>
      <c r="AD23" s="15"/>
      <c r="AE23" s="15">
        <f>IF(P30=""," ",IF(P30=T24,T28,IF(P30=T28,T24,IF(P30=T32,T36,T32))))</f>
        <v>16</v>
      </c>
    </row>
    <row r="24" spans="1:31" ht="12.75" customHeight="1">
      <c r="A24" s="225"/>
      <c r="B24" s="191"/>
      <c r="C24" s="191"/>
      <c r="D24" s="191"/>
      <c r="E24" s="38">
        <v>3</v>
      </c>
      <c r="F24" s="39"/>
      <c r="G24" s="40"/>
      <c r="H24" s="41"/>
      <c r="I24" s="50"/>
      <c r="J24" s="28"/>
      <c r="K24" s="73"/>
      <c r="L24" s="216" t="s">
        <v>13</v>
      </c>
      <c r="M24" s="216"/>
      <c r="N24" s="36"/>
      <c r="O24" s="60"/>
      <c r="P24" s="26"/>
      <c r="Q24" s="19"/>
      <c r="R24" s="19"/>
      <c r="S24" s="19"/>
      <c r="T24" s="38">
        <v>4</v>
      </c>
      <c r="U24" s="191"/>
      <c r="V24" s="191"/>
      <c r="W24" s="191"/>
      <c r="X24" s="195"/>
      <c r="Y24" s="19"/>
      <c r="Z24" s="20"/>
      <c r="AA24" s="17">
        <f>IF(OR(P14=X19,P14=X21)," ",IF(T20=X19,X21,X19))</f>
        <v>30</v>
      </c>
      <c r="AB24" s="15"/>
      <c r="AC24" s="15"/>
      <c r="AD24" s="15"/>
      <c r="AE24" s="15">
        <f>IF(P14=""," ",IF(P14=R10,R18,R10))</f>
        <v>14</v>
      </c>
    </row>
    <row r="25" spans="1:31" ht="12.75" customHeight="1" thickBot="1">
      <c r="A25" s="225">
        <v>19</v>
      </c>
      <c r="B25" s="192" t="s">
        <v>94</v>
      </c>
      <c r="C25" s="192" t="s">
        <v>95</v>
      </c>
      <c r="D25" s="192" t="s">
        <v>96</v>
      </c>
      <c r="E25" s="44" t="s">
        <v>109</v>
      </c>
      <c r="F25" s="45"/>
      <c r="G25" s="39"/>
      <c r="H25" s="42"/>
      <c r="I25" s="74"/>
      <c r="J25" s="35"/>
      <c r="K25" s="67">
        <v>8</v>
      </c>
      <c r="L25" s="26"/>
      <c r="M25" s="26"/>
      <c r="N25" s="51"/>
      <c r="O25" s="60"/>
      <c r="P25" s="26"/>
      <c r="Q25" s="19"/>
      <c r="R25" s="47"/>
      <c r="S25" s="48"/>
      <c r="T25" s="44" t="s">
        <v>109</v>
      </c>
      <c r="U25" s="192" t="s">
        <v>90</v>
      </c>
      <c r="V25" s="192" t="s">
        <v>91</v>
      </c>
      <c r="W25" s="192" t="s">
        <v>92</v>
      </c>
      <c r="X25" s="195">
        <v>20</v>
      </c>
      <c r="Y25" s="19"/>
      <c r="Z25" s="20"/>
      <c r="AA25" s="15"/>
      <c r="AB25" s="15"/>
      <c r="AC25" s="15"/>
      <c r="AD25" s="15"/>
      <c r="AE25" s="15">
        <f>IF(P30=""," ",IF(P30=R26,R34,R26))</f>
        <v>12</v>
      </c>
    </row>
    <row r="26" spans="1:31" ht="12.75" customHeight="1" thickBot="1">
      <c r="A26" s="226"/>
      <c r="B26" s="193"/>
      <c r="C26" s="193"/>
      <c r="D26" s="193"/>
      <c r="E26" s="39"/>
      <c r="F26" s="49"/>
      <c r="G26" s="38">
        <v>3</v>
      </c>
      <c r="H26" s="28"/>
      <c r="I26" s="35"/>
      <c r="J26" s="75"/>
      <c r="K26" s="210" t="s">
        <v>64</v>
      </c>
      <c r="L26" s="211"/>
      <c r="M26" s="211"/>
      <c r="N26" s="212"/>
      <c r="O26" s="36"/>
      <c r="P26" s="26"/>
      <c r="Q26" s="19"/>
      <c r="R26" s="38">
        <v>12</v>
      </c>
      <c r="S26" s="26"/>
      <c r="T26" s="39"/>
      <c r="U26" s="193"/>
      <c r="V26" s="193"/>
      <c r="W26" s="193"/>
      <c r="X26" s="198"/>
      <c r="Y26" s="19"/>
      <c r="Z26" s="20"/>
      <c r="AA26" s="17">
        <f>IF(OR(P30=X23,P30=X25)," ",IF(T24=X23,X25,X23))</f>
        <v>20</v>
      </c>
      <c r="AB26" s="18">
        <f>IF(AA26=" ",AA27,AA26)</f>
        <v>20</v>
      </c>
      <c r="AC26" s="15"/>
      <c r="AD26" s="15"/>
      <c r="AE26" s="15">
        <f>IF(K22=""," ",IF(K22=I14,I30,I14))</f>
        <v>7</v>
      </c>
    </row>
    <row r="27" spans="1:31" ht="12.75" customHeight="1" thickBot="1">
      <c r="A27" s="227">
        <v>11</v>
      </c>
      <c r="B27" s="190" t="s">
        <v>84</v>
      </c>
      <c r="C27" s="190" t="s">
        <v>85</v>
      </c>
      <c r="D27" s="190" t="s">
        <v>112</v>
      </c>
      <c r="E27" s="19"/>
      <c r="F27" s="39"/>
      <c r="G27" s="44" t="s">
        <v>110</v>
      </c>
      <c r="H27" s="52"/>
      <c r="I27" s="53"/>
      <c r="J27" s="75"/>
      <c r="K27" s="213"/>
      <c r="L27" s="214"/>
      <c r="M27" s="214"/>
      <c r="N27" s="215"/>
      <c r="O27" s="36"/>
      <c r="P27" s="51"/>
      <c r="Q27" s="48"/>
      <c r="R27" s="44" t="s">
        <v>109</v>
      </c>
      <c r="S27" s="26"/>
      <c r="T27" s="19"/>
      <c r="U27" s="190" t="s">
        <v>49</v>
      </c>
      <c r="V27" s="190" t="s">
        <v>50</v>
      </c>
      <c r="W27" s="190" t="s">
        <v>51</v>
      </c>
      <c r="X27" s="194">
        <v>12</v>
      </c>
      <c r="Y27" s="19"/>
      <c r="Z27" s="20"/>
      <c r="AA27" s="17">
        <f>IF(OR(P30=X27,P30=X29)," ",IF(T28=X27,X29,X27))</f>
        <v>28</v>
      </c>
      <c r="AB27" s="18">
        <f>IF(OR(AA26=" ",AA27=" "),AA28,AA27)</f>
        <v>28</v>
      </c>
      <c r="AC27" s="17">
        <f>IF(AND(OR(T24=P30,T28=P30),T32=R34),T36,IF(AND(OR(T24=P30,T28=P30),T36=R34),T32,IF(T24=R26,T28,T24)))</f>
        <v>4</v>
      </c>
      <c r="AD27" s="15"/>
      <c r="AE27" s="15"/>
    </row>
    <row r="28" spans="1:31" ht="12.75" customHeight="1">
      <c r="A28" s="225"/>
      <c r="B28" s="191"/>
      <c r="C28" s="191"/>
      <c r="D28" s="191"/>
      <c r="E28" s="38">
        <v>11</v>
      </c>
      <c r="F28" s="56"/>
      <c r="G28" s="39"/>
      <c r="H28" s="41"/>
      <c r="I28" s="57"/>
      <c r="J28" s="28"/>
      <c r="K28" s="76"/>
      <c r="L28" s="72"/>
      <c r="M28" s="36"/>
      <c r="N28" s="36"/>
      <c r="O28" s="60"/>
      <c r="P28" s="51"/>
      <c r="Q28" s="26"/>
      <c r="R28" s="61"/>
      <c r="S28" s="62"/>
      <c r="T28" s="38">
        <v>12</v>
      </c>
      <c r="U28" s="191"/>
      <c r="V28" s="191"/>
      <c r="W28" s="191"/>
      <c r="X28" s="195"/>
      <c r="Y28" s="19"/>
      <c r="Z28" s="20"/>
      <c r="AA28" s="17" t="str">
        <f>IF(OR(P30=X31,P30=X33)," ",IF(T32=X31,X33,X31))</f>
        <v xml:space="preserve"> </v>
      </c>
      <c r="AB28" s="18">
        <f>IF(OR(AA26=" ",AA27=" ",AA28=" "),AA29,AA28)</f>
        <v>32</v>
      </c>
      <c r="AC28" s="15"/>
      <c r="AD28" s="15"/>
      <c r="AE28" s="15"/>
    </row>
    <row r="29" spans="1:31" ht="12.75" customHeight="1" thickBot="1">
      <c r="A29" s="225">
        <v>27</v>
      </c>
      <c r="B29" s="196">
        <v>0</v>
      </c>
      <c r="C29" s="196">
        <v>0</v>
      </c>
      <c r="D29" s="196">
        <v>0</v>
      </c>
      <c r="E29" s="44"/>
      <c r="F29" s="39"/>
      <c r="G29" s="39"/>
      <c r="H29" s="42"/>
      <c r="I29" s="57"/>
      <c r="J29" s="35"/>
      <c r="K29" s="76"/>
      <c r="L29" s="72"/>
      <c r="M29" s="36"/>
      <c r="N29" s="36"/>
      <c r="O29" s="60"/>
      <c r="P29" s="51"/>
      <c r="Q29" s="26"/>
      <c r="R29" s="19"/>
      <c r="S29" s="19"/>
      <c r="T29" s="44"/>
      <c r="U29" s="196">
        <v>0</v>
      </c>
      <c r="V29" s="196">
        <v>0</v>
      </c>
      <c r="W29" s="196">
        <v>0</v>
      </c>
      <c r="X29" s="195">
        <v>28</v>
      </c>
      <c r="Y29" s="19"/>
      <c r="Z29" s="20"/>
      <c r="AA29" s="17">
        <f>IF(OR(P30=X35,P30=X37)," ",IF(T36=X35,X37,X35))</f>
        <v>32</v>
      </c>
      <c r="AB29" s="15"/>
      <c r="AC29" s="15"/>
      <c r="AD29" s="15"/>
      <c r="AE29" s="15"/>
    </row>
    <row r="30" spans="1:31" ht="12.75" customHeight="1" thickBot="1">
      <c r="A30" s="226"/>
      <c r="B30" s="197"/>
      <c r="C30" s="197"/>
      <c r="D30" s="197"/>
      <c r="E30" s="39"/>
      <c r="F30" s="39"/>
      <c r="G30" s="49"/>
      <c r="H30" s="43"/>
      <c r="I30" s="38">
        <v>7</v>
      </c>
      <c r="J30" s="77"/>
      <c r="K30" s="64"/>
      <c r="L30" s="26"/>
      <c r="M30" s="36"/>
      <c r="N30" s="36"/>
      <c r="O30" s="78"/>
      <c r="P30" s="38">
        <v>8</v>
      </c>
      <c r="Q30" s="26"/>
      <c r="R30" s="19"/>
      <c r="S30" s="19"/>
      <c r="T30" s="39"/>
      <c r="U30" s="197"/>
      <c r="V30" s="197"/>
      <c r="W30" s="197"/>
      <c r="X30" s="198"/>
      <c r="Y30" s="19"/>
      <c r="Z30" s="20"/>
    </row>
    <row r="31" spans="1:31" ht="12.75" customHeight="1" thickBot="1">
      <c r="A31" s="227">
        <v>7</v>
      </c>
      <c r="B31" s="190" t="s">
        <v>75</v>
      </c>
      <c r="C31" s="190" t="s">
        <v>76</v>
      </c>
      <c r="D31" s="190" t="s">
        <v>77</v>
      </c>
      <c r="E31" s="19"/>
      <c r="F31" s="19"/>
      <c r="G31" s="39"/>
      <c r="H31" s="35"/>
      <c r="I31" s="44" t="s">
        <v>109</v>
      </c>
      <c r="J31" s="43"/>
      <c r="K31" s="26"/>
      <c r="L31" s="26"/>
      <c r="M31" s="36"/>
      <c r="N31" s="36"/>
      <c r="O31" s="36"/>
      <c r="P31" s="44" t="s">
        <v>109</v>
      </c>
      <c r="Q31" s="26"/>
      <c r="R31" s="19"/>
      <c r="S31" s="19"/>
      <c r="T31" s="19"/>
      <c r="U31" s="190" t="s">
        <v>64</v>
      </c>
      <c r="V31" s="190" t="s">
        <v>65</v>
      </c>
      <c r="W31" s="190" t="s">
        <v>66</v>
      </c>
      <c r="X31" s="194">
        <v>8</v>
      </c>
      <c r="Y31" s="19"/>
      <c r="Z31" s="20"/>
    </row>
    <row r="32" spans="1:31" ht="12.75" customHeight="1">
      <c r="A32" s="225"/>
      <c r="B32" s="191"/>
      <c r="C32" s="191"/>
      <c r="D32" s="191"/>
      <c r="E32" s="38">
        <v>7</v>
      </c>
      <c r="F32" s="39"/>
      <c r="G32" s="39"/>
      <c r="H32" s="46"/>
      <c r="I32" s="20"/>
      <c r="J32" s="201" t="s">
        <v>3</v>
      </c>
      <c r="K32" s="19"/>
      <c r="L32" s="19"/>
      <c r="M32" s="19"/>
      <c r="N32" s="19"/>
      <c r="O32" s="19"/>
      <c r="P32" s="26"/>
      <c r="Q32" s="64"/>
      <c r="R32" s="19"/>
      <c r="S32" s="19"/>
      <c r="T32" s="38">
        <v>8</v>
      </c>
      <c r="U32" s="191"/>
      <c r="V32" s="191"/>
      <c r="W32" s="191"/>
      <c r="X32" s="195"/>
      <c r="Y32" s="19"/>
      <c r="Z32" s="20"/>
    </row>
    <row r="33" spans="1:43" ht="12.75" customHeight="1" thickBot="1">
      <c r="A33" s="225">
        <v>23</v>
      </c>
      <c r="B33" s="196">
        <v>0</v>
      </c>
      <c r="C33" s="196">
        <v>0</v>
      </c>
      <c r="D33" s="196">
        <v>0</v>
      </c>
      <c r="E33" s="44"/>
      <c r="F33" s="45"/>
      <c r="G33" s="39"/>
      <c r="H33" s="66"/>
      <c r="I33" s="26"/>
      <c r="J33" s="201"/>
      <c r="K33" s="79">
        <v>2</v>
      </c>
      <c r="L33" s="80"/>
      <c r="M33" s="80"/>
      <c r="N33" s="80"/>
      <c r="O33" s="80"/>
      <c r="P33" s="19"/>
      <c r="Q33" s="64"/>
      <c r="R33" s="47"/>
      <c r="S33" s="48"/>
      <c r="T33" s="44"/>
      <c r="U33" s="196">
        <v>0</v>
      </c>
      <c r="V33" s="196">
        <v>0</v>
      </c>
      <c r="W33" s="196">
        <v>0</v>
      </c>
      <c r="X33" s="195">
        <v>24</v>
      </c>
      <c r="Y33" s="19"/>
      <c r="Z33" s="20"/>
    </row>
    <row r="34" spans="1:43" ht="12.75" customHeight="1" thickBot="1">
      <c r="A34" s="226"/>
      <c r="B34" s="197"/>
      <c r="C34" s="197"/>
      <c r="D34" s="197"/>
      <c r="E34" s="39"/>
      <c r="F34" s="49"/>
      <c r="G34" s="38">
        <v>7</v>
      </c>
      <c r="H34" s="33"/>
      <c r="I34" s="26"/>
      <c r="J34" s="26"/>
      <c r="K34" s="27"/>
      <c r="L34" s="172">
        <v>10</v>
      </c>
      <c r="M34" s="87"/>
      <c r="N34" s="87"/>
      <c r="O34" s="81"/>
      <c r="P34" s="19"/>
      <c r="Q34" s="78"/>
      <c r="R34" s="38">
        <v>8</v>
      </c>
      <c r="S34" s="26"/>
      <c r="T34" s="39"/>
      <c r="U34" s="197"/>
      <c r="V34" s="197"/>
      <c r="W34" s="197"/>
      <c r="X34" s="198"/>
      <c r="Y34" s="19"/>
      <c r="Z34" s="20"/>
    </row>
    <row r="35" spans="1:43" ht="12.75" customHeight="1" thickBot="1">
      <c r="A35" s="227">
        <v>15</v>
      </c>
      <c r="B35" s="190" t="s">
        <v>53</v>
      </c>
      <c r="C35" s="190" t="s">
        <v>54</v>
      </c>
      <c r="D35" s="190" t="s">
        <v>51</v>
      </c>
      <c r="E35" s="19"/>
      <c r="F35" s="39"/>
      <c r="G35" s="44" t="s">
        <v>109</v>
      </c>
      <c r="H35" s="42"/>
      <c r="I35" s="26"/>
      <c r="J35" s="26"/>
      <c r="K35" s="33">
        <v>10</v>
      </c>
      <c r="L35" s="27" t="s">
        <v>109</v>
      </c>
      <c r="M35" s="172">
        <v>14</v>
      </c>
      <c r="N35" s="172"/>
      <c r="O35" s="35"/>
      <c r="P35" s="19"/>
      <c r="Q35" s="36"/>
      <c r="R35" s="44" t="s">
        <v>109</v>
      </c>
      <c r="S35" s="26"/>
      <c r="T35" s="19"/>
      <c r="U35" s="190" t="s">
        <v>72</v>
      </c>
      <c r="V35" s="190" t="s">
        <v>73</v>
      </c>
      <c r="W35" s="190" t="s">
        <v>70</v>
      </c>
      <c r="X35" s="194">
        <v>16</v>
      </c>
      <c r="Y35" s="19"/>
      <c r="Z35" s="20"/>
    </row>
    <row r="36" spans="1:43" ht="12.75" customHeight="1">
      <c r="A36" s="225"/>
      <c r="B36" s="191"/>
      <c r="C36" s="191"/>
      <c r="D36" s="191"/>
      <c r="E36" s="38">
        <v>15</v>
      </c>
      <c r="F36" s="56"/>
      <c r="G36" s="39"/>
      <c r="H36" s="41"/>
      <c r="I36" s="26"/>
      <c r="J36" s="26"/>
      <c r="K36" s="42"/>
      <c r="L36" s="33">
        <v>14</v>
      </c>
      <c r="M36" s="27" t="s">
        <v>110</v>
      </c>
      <c r="N36" s="172"/>
      <c r="O36" s="36"/>
      <c r="P36" s="19"/>
      <c r="Q36" s="36"/>
      <c r="R36" s="61"/>
      <c r="S36" s="62"/>
      <c r="T36" s="38">
        <v>16</v>
      </c>
      <c r="U36" s="191"/>
      <c r="V36" s="191"/>
      <c r="W36" s="191"/>
      <c r="X36" s="195"/>
      <c r="Y36" s="19"/>
      <c r="Z36" s="20"/>
    </row>
    <row r="37" spans="1:43" ht="12.75" customHeight="1" thickBot="1">
      <c r="A37" s="225">
        <v>31</v>
      </c>
      <c r="B37" s="196">
        <v>0</v>
      </c>
      <c r="C37" s="196">
        <v>0</v>
      </c>
      <c r="D37" s="196">
        <v>0</v>
      </c>
      <c r="E37" s="44"/>
      <c r="F37" s="39"/>
      <c r="G37" s="39"/>
      <c r="H37" s="42"/>
      <c r="I37" s="26"/>
      <c r="J37" s="26"/>
      <c r="K37" s="176">
        <v>24</v>
      </c>
      <c r="L37" s="42"/>
      <c r="M37" s="174"/>
      <c r="N37" s="172">
        <v>14</v>
      </c>
      <c r="O37" s="36"/>
      <c r="P37" s="19"/>
      <c r="Q37" s="19"/>
      <c r="R37" s="19"/>
      <c r="S37" s="19"/>
      <c r="T37" s="44"/>
      <c r="U37" s="196">
        <v>0</v>
      </c>
      <c r="V37" s="196">
        <v>0</v>
      </c>
      <c r="W37" s="196">
        <v>0</v>
      </c>
      <c r="X37" s="195">
        <v>32</v>
      </c>
      <c r="Y37" s="19"/>
      <c r="Z37" s="20"/>
    </row>
    <row r="38" spans="1:43" ht="12.75" customHeight="1" thickBot="1">
      <c r="A38" s="226"/>
      <c r="B38" s="197"/>
      <c r="C38" s="197"/>
      <c r="D38" s="197"/>
      <c r="E38" s="39"/>
      <c r="F38" s="39"/>
      <c r="G38" s="39"/>
      <c r="H38" s="41"/>
      <c r="I38" s="26"/>
      <c r="J38" s="26"/>
      <c r="K38" s="27"/>
      <c r="L38" s="172">
        <v>16</v>
      </c>
      <c r="M38" s="175"/>
      <c r="N38" s="27" t="s">
        <v>109</v>
      </c>
      <c r="O38" s="87"/>
      <c r="P38" s="19"/>
      <c r="Q38" s="49"/>
      <c r="R38" s="19"/>
      <c r="S38" s="19"/>
      <c r="T38" s="39"/>
      <c r="U38" s="197"/>
      <c r="V38" s="197"/>
      <c r="W38" s="197"/>
      <c r="X38" s="198"/>
      <c r="Y38" s="19"/>
      <c r="Z38" s="20"/>
      <c r="AA38" s="13"/>
    </row>
    <row r="39" spans="1:43" ht="12.75" customHeight="1" thickBot="1">
      <c r="A39" s="82"/>
      <c r="B39" s="82"/>
      <c r="C39" s="82"/>
      <c r="D39" s="19"/>
      <c r="E39" s="39"/>
      <c r="F39" s="39"/>
      <c r="G39" s="39"/>
      <c r="H39" s="26"/>
      <c r="I39" s="43"/>
      <c r="J39" s="35"/>
      <c r="K39" s="33">
        <v>16</v>
      </c>
      <c r="L39" s="27"/>
      <c r="M39" s="33">
        <v>16</v>
      </c>
      <c r="N39" s="175"/>
      <c r="O39" s="54">
        <v>14</v>
      </c>
      <c r="P39" s="83">
        <v>14</v>
      </c>
      <c r="Q39" s="39"/>
      <c r="R39" s="26"/>
      <c r="S39" s="19"/>
      <c r="T39" s="19"/>
      <c r="U39" s="19"/>
      <c r="V39" s="19"/>
      <c r="W39" s="19"/>
      <c r="X39" s="19"/>
      <c r="Y39" s="19"/>
      <c r="Z39" s="20"/>
    </row>
    <row r="40" spans="1:43" ht="12.75" customHeight="1">
      <c r="A40" s="84" t="s">
        <v>118</v>
      </c>
      <c r="B40" s="85"/>
      <c r="C40" s="86"/>
      <c r="D40" s="87"/>
      <c r="E40" s="19"/>
      <c r="F40" s="88" t="s">
        <v>119</v>
      </c>
      <c r="G40" s="89"/>
      <c r="H40" s="90"/>
      <c r="I40" s="19"/>
      <c r="J40" s="35"/>
      <c r="K40" s="42"/>
      <c r="L40" s="33">
        <v>12</v>
      </c>
      <c r="M40" s="58"/>
      <c r="N40" s="59"/>
      <c r="O40" s="58" t="s">
        <v>110</v>
      </c>
      <c r="P40" s="26"/>
      <c r="Q40" s="204" t="s">
        <v>79</v>
      </c>
      <c r="R40" s="205"/>
      <c r="S40" s="205"/>
      <c r="T40" s="206"/>
      <c r="U40" s="19"/>
      <c r="V40" s="19"/>
      <c r="W40" s="19"/>
      <c r="X40" s="19"/>
      <c r="Y40" s="19"/>
      <c r="Z40" s="20"/>
    </row>
    <row r="41" spans="1:43" ht="12.75" customHeight="1" thickBot="1">
      <c r="A41" s="89"/>
      <c r="B41" s="89"/>
      <c r="C41" s="91"/>
      <c r="D41" s="92"/>
      <c r="E41" s="48"/>
      <c r="F41" s="93" t="s">
        <v>120</v>
      </c>
      <c r="G41" s="89"/>
      <c r="H41" s="90"/>
      <c r="I41" s="19"/>
      <c r="J41" s="89"/>
      <c r="K41" s="172"/>
      <c r="L41" s="42"/>
      <c r="M41" s="172"/>
      <c r="N41" s="33">
        <v>7</v>
      </c>
      <c r="O41" s="87"/>
      <c r="P41" s="26"/>
      <c r="Q41" s="207"/>
      <c r="R41" s="208"/>
      <c r="S41" s="208"/>
      <c r="T41" s="209"/>
      <c r="U41" s="19"/>
      <c r="V41" s="19"/>
      <c r="W41" s="19"/>
      <c r="X41" s="19"/>
      <c r="Y41" s="19"/>
      <c r="Z41" s="20"/>
    </row>
    <row r="42" spans="1:43" ht="12.75" customHeight="1">
      <c r="A42" s="84" t="s">
        <v>121</v>
      </c>
      <c r="B42" s="89"/>
      <c r="C42" s="94"/>
      <c r="D42" s="95"/>
      <c r="E42" s="62"/>
      <c r="F42" s="88" t="s">
        <v>122</v>
      </c>
      <c r="G42" s="89"/>
      <c r="H42" s="90"/>
      <c r="I42" s="19"/>
      <c r="J42" s="89"/>
      <c r="K42" s="26"/>
      <c r="L42" s="43"/>
      <c r="M42" s="43"/>
      <c r="N42" s="28"/>
      <c r="O42" s="36"/>
      <c r="P42" s="26"/>
      <c r="Q42" s="49"/>
      <c r="R42" s="49" t="s">
        <v>10</v>
      </c>
      <c r="S42" s="19"/>
      <c r="T42" s="19"/>
      <c r="U42" s="19"/>
      <c r="V42" s="19"/>
      <c r="W42" s="19"/>
      <c r="X42" s="19"/>
      <c r="Y42" s="19"/>
      <c r="Z42" s="20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customHeight="1">
      <c r="A43" s="89"/>
      <c r="B43" s="89"/>
      <c r="C43" s="89"/>
      <c r="D43" s="96"/>
      <c r="E43" s="96"/>
      <c r="F43" s="93" t="s">
        <v>123</v>
      </c>
      <c r="G43" s="89"/>
      <c r="H43" s="90"/>
      <c r="I43" s="19"/>
      <c r="J43" s="96"/>
      <c r="K43" s="26"/>
      <c r="L43" s="26"/>
      <c r="M43" s="26"/>
      <c r="N43" s="26"/>
      <c r="O43" s="26"/>
      <c r="P43" s="26"/>
      <c r="Q43" s="19"/>
      <c r="R43" s="19"/>
      <c r="S43" s="19"/>
      <c r="T43" s="19"/>
      <c r="U43" s="19"/>
      <c r="V43" s="19"/>
      <c r="W43" s="19"/>
      <c r="X43" s="19"/>
      <c r="Y43" s="19"/>
      <c r="Z43" s="20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4.25" customHeight="1">
      <c r="A44" s="97" t="s">
        <v>37</v>
      </c>
      <c r="B44" s="24"/>
      <c r="C44" s="72"/>
      <c r="D44" s="72"/>
      <c r="E44" s="72"/>
      <c r="F44" s="98"/>
      <c r="G44" s="99"/>
      <c r="H44" s="100"/>
      <c r="I44" s="19"/>
      <c r="J44" s="72"/>
      <c r="K44" s="26"/>
      <c r="L44" s="26"/>
      <c r="M44" s="26"/>
      <c r="N44" s="26"/>
      <c r="O44" s="26"/>
      <c r="P44" s="101"/>
      <c r="Q44" s="26"/>
      <c r="R44" s="26"/>
      <c r="S44" s="26"/>
      <c r="T44" s="26"/>
      <c r="U44" s="26"/>
      <c r="V44" s="121"/>
      <c r="W44" s="26"/>
      <c r="X44" s="26"/>
      <c r="Y44" s="26"/>
      <c r="Z44" s="20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 customHeight="1">
      <c r="A45" s="20"/>
      <c r="B45" s="20"/>
      <c r="C45" s="98"/>
      <c r="D45" s="98"/>
      <c r="E45" s="100"/>
      <c r="F45" s="20"/>
      <c r="G45" s="20"/>
      <c r="H45" s="20"/>
      <c r="I45" s="100"/>
      <c r="J45" s="100"/>
      <c r="K45" s="100"/>
      <c r="L45" s="100"/>
      <c r="M45" s="100"/>
      <c r="N45" s="100"/>
      <c r="O45" s="100"/>
      <c r="P45" s="98"/>
      <c r="Q45" s="98"/>
      <c r="R45" s="98"/>
      <c r="S45" s="98"/>
      <c r="T45" s="98"/>
      <c r="U45" s="98"/>
      <c r="V45" s="99"/>
      <c r="W45" s="98"/>
      <c r="X45" s="98"/>
      <c r="Y45" s="20"/>
      <c r="Z45" s="20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customHeight="1">
      <c r="A46" s="20"/>
      <c r="B46" s="20"/>
      <c r="C46" s="98"/>
      <c r="D46" s="98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98"/>
      <c r="U46" s="98"/>
      <c r="V46" s="98"/>
      <c r="W46" s="98"/>
      <c r="X46" s="98"/>
      <c r="Y46" s="20"/>
      <c r="Z46" s="20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C47" s="2"/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2"/>
      <c r="U47" s="2"/>
      <c r="V47" s="2"/>
      <c r="W47" s="2"/>
      <c r="X47" s="2"/>
    </row>
    <row r="48" spans="1:43">
      <c r="C48" s="2"/>
      <c r="D48" s="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"/>
      <c r="U48" s="2"/>
      <c r="V48" s="2"/>
      <c r="W48" s="2"/>
      <c r="X48" s="2"/>
    </row>
    <row r="49" spans="3:24">
      <c r="C49" s="2"/>
      <c r="D49" s="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2"/>
      <c r="U49" s="2"/>
      <c r="V49" s="2"/>
      <c r="W49" s="2"/>
      <c r="X49" s="2"/>
    </row>
    <row r="50" spans="3:24">
      <c r="C50" s="2"/>
      <c r="D50" s="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2"/>
      <c r="U50" s="2"/>
      <c r="V50" s="2"/>
      <c r="W50" s="2"/>
      <c r="X50" s="2"/>
    </row>
    <row r="51" spans="3:24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3:24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3:24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3:24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3:24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3:24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3:24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3:24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3:24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3:24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3:24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3:24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3:24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3:24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5:19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5:19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5:19">
      <c r="E67" s="3"/>
    </row>
    <row r="68" spans="5:19">
      <c r="E68" s="3"/>
    </row>
    <row r="69" spans="5:19">
      <c r="E69" s="3"/>
    </row>
    <row r="70" spans="5:19">
      <c r="E70" s="3"/>
    </row>
    <row r="71" spans="5:19">
      <c r="E71" s="3"/>
    </row>
    <row r="72" spans="5:19">
      <c r="E72" s="3"/>
    </row>
    <row r="73" spans="5:19">
      <c r="E73" s="3"/>
    </row>
    <row r="74" spans="5:19">
      <c r="E74" s="3"/>
    </row>
    <row r="75" spans="5:19">
      <c r="E75" s="3"/>
    </row>
    <row r="76" spans="5:19">
      <c r="E76" s="3"/>
    </row>
    <row r="77" spans="5:19">
      <c r="E77" s="3"/>
    </row>
    <row r="78" spans="5:19">
      <c r="E78" s="3"/>
    </row>
    <row r="79" spans="5:19">
      <c r="E79" s="3"/>
    </row>
    <row r="80" spans="5:19">
      <c r="E80" s="3"/>
    </row>
    <row r="81" spans="5:5">
      <c r="E81" s="3"/>
    </row>
    <row r="82" spans="5:5">
      <c r="E82" s="3"/>
    </row>
    <row r="83" spans="5:5">
      <c r="E83" s="3"/>
    </row>
  </sheetData>
  <sheetProtection formatCells="0" formatColumns="0" formatRows="0" insertColumns="0" insertRows="0" insertHyperlinks="0" deleteColumns="0" deleteRows="0" sort="0" autoFilter="0" pivotTables="0"/>
  <mergeCells count="146">
    <mergeCell ref="X9:X10"/>
    <mergeCell ref="X15:X16"/>
    <mergeCell ref="A1:X1"/>
    <mergeCell ref="V4:W5"/>
    <mergeCell ref="A2:X2"/>
    <mergeCell ref="X5:X6"/>
    <mergeCell ref="P5:S6"/>
    <mergeCell ref="V3:W3"/>
    <mergeCell ref="A5:A6"/>
    <mergeCell ref="F4:S4"/>
    <mergeCell ref="L16:M16"/>
    <mergeCell ref="U15:U16"/>
    <mergeCell ref="V13:V14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A7:A8"/>
    <mergeCell ref="B7:B8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35:W36"/>
    <mergeCell ref="W33:W34"/>
    <mergeCell ref="W25:W26"/>
    <mergeCell ref="W31:W32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D17:D18"/>
    <mergeCell ref="C29:C30"/>
    <mergeCell ref="B35:B36"/>
    <mergeCell ref="C35:C36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D37:D38"/>
    <mergeCell ref="U37:U38"/>
    <mergeCell ref="V37:V38"/>
    <mergeCell ref="D35:D36"/>
    <mergeCell ref="U35:U36"/>
    <mergeCell ref="V35:V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K18:N19"/>
    <mergeCell ref="D27:D28"/>
    <mergeCell ref="D29:D30"/>
    <mergeCell ref="J32:J33"/>
    <mergeCell ref="U31:U32"/>
    <mergeCell ref="D31:D32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U9:U10"/>
    <mergeCell ref="U13:U14"/>
    <mergeCell ref="U19:U20"/>
    <mergeCell ref="U17:U18"/>
    <mergeCell ref="C3:T3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V7:V8"/>
    <mergeCell ref="D9:D10"/>
    <mergeCell ref="X19:X20"/>
    <mergeCell ref="X11:X12"/>
    <mergeCell ref="X13:X14"/>
    <mergeCell ref="W7:W8"/>
    <mergeCell ref="W9:W10"/>
    <mergeCell ref="U7:U8"/>
    <mergeCell ref="W11:W12"/>
    <mergeCell ref="W15:W16"/>
    <mergeCell ref="W19:W20"/>
    <mergeCell ref="I5:I6"/>
    <mergeCell ref="U4:U5"/>
  </mergeCells>
  <phoneticPr fontId="0" type="noConversion"/>
  <conditionalFormatting sqref="I22">
    <cfRule type="cellIs" dxfId="1" priority="2" operator="greaterThanOrEqual">
      <formula>1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indexed="10"/>
  </sheetPr>
  <dimension ref="A1:AO75"/>
  <sheetViews>
    <sheetView tabSelected="1" workbookViewId="0">
      <selection activeCell="D9" sqref="D9"/>
    </sheetView>
  </sheetViews>
  <sheetFormatPr defaultRowHeight="12.5"/>
  <cols>
    <col min="1" max="1" width="6.81640625" customWidth="1"/>
    <col min="2" max="2" width="7.54296875" customWidth="1"/>
    <col min="3" max="3" width="22" customWidth="1"/>
    <col min="4" max="4" width="15.453125" customWidth="1"/>
    <col min="5" max="5" width="8.26953125" customWidth="1"/>
    <col min="6" max="6" width="11.81640625" customWidth="1"/>
    <col min="7" max="7" width="10.26953125" customWidth="1"/>
    <col min="8" max="8" width="18.1796875" customWidth="1"/>
    <col min="10" max="10" width="6.1796875" hidden="1" customWidth="1"/>
    <col min="11" max="18" width="2.7265625" hidden="1" customWidth="1"/>
    <col min="19" max="19" width="0" hidden="1" customWidth="1"/>
    <col min="20" max="20" width="16.453125" hidden="1" customWidth="1"/>
    <col min="21" max="35" width="0" hidden="1" customWidth="1"/>
  </cols>
  <sheetData>
    <row r="1" spans="1:41" ht="18" thickBot="1">
      <c r="A1" s="244" t="s">
        <v>11</v>
      </c>
      <c r="B1" s="244"/>
      <c r="C1" s="244"/>
      <c r="D1" s="244"/>
      <c r="E1" s="244"/>
      <c r="F1" s="244"/>
      <c r="G1" s="244"/>
      <c r="H1" s="244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>
        <f ca="1">SUMIF(T6:T11,V1,$K$14:$K$17)</f>
        <v>0</v>
      </c>
      <c r="U1" s="122"/>
      <c r="V1" s="122" t="str">
        <f>J12</f>
        <v>Красноярский</v>
      </c>
    </row>
    <row r="2" spans="1:41" ht="55.5" customHeight="1" thickBot="1">
      <c r="B2" s="253" t="s">
        <v>36</v>
      </c>
      <c r="C2" s="253"/>
      <c r="D2" s="260" t="s">
        <v>116</v>
      </c>
      <c r="E2" s="261"/>
      <c r="F2" s="261"/>
      <c r="G2" s="261"/>
      <c r="H2" s="262"/>
      <c r="T2" s="186">
        <f>SUMIF(J14:J16,V1,$K$14:$K$17)</f>
        <v>1</v>
      </c>
      <c r="U2" s="186"/>
      <c r="V2" s="186"/>
      <c r="W2" s="186"/>
      <c r="X2" s="186"/>
    </row>
    <row r="3" spans="1:41" ht="15" customHeight="1" thickBot="1">
      <c r="B3" s="252" t="s">
        <v>117</v>
      </c>
      <c r="C3" s="252"/>
      <c r="D3" s="252"/>
      <c r="E3" s="252"/>
      <c r="F3" s="252"/>
      <c r="G3" s="252"/>
      <c r="H3" s="1" t="s">
        <v>39</v>
      </c>
    </row>
    <row r="4" spans="1:41" ht="13" customHeight="1" thickBot="1">
      <c r="A4" s="254" t="s">
        <v>14</v>
      </c>
      <c r="B4" s="256" t="s">
        <v>4</v>
      </c>
      <c r="C4" s="258" t="s">
        <v>5</v>
      </c>
      <c r="D4" s="241" t="s">
        <v>6</v>
      </c>
      <c r="E4" s="240" t="s">
        <v>7</v>
      </c>
      <c r="F4" s="241"/>
      <c r="G4" s="239" t="s">
        <v>9</v>
      </c>
      <c r="H4" s="263" t="s">
        <v>8</v>
      </c>
      <c r="J4" s="265" t="str">
        <f>IFERROR(LEFT(F6,FIND(",",F6)-1),F6)</f>
        <v>Иркутская</v>
      </c>
      <c r="K4" s="266">
        <v>1</v>
      </c>
      <c r="L4" s="267" t="s">
        <v>21</v>
      </c>
      <c r="M4" s="250" t="s">
        <v>22</v>
      </c>
      <c r="N4" s="245"/>
      <c r="O4" s="246"/>
      <c r="P4" s="246"/>
      <c r="Q4" s="247"/>
      <c r="S4" s="248" t="s">
        <v>21</v>
      </c>
      <c r="T4" s="250" t="s">
        <v>22</v>
      </c>
      <c r="U4" s="245"/>
      <c r="V4" s="246"/>
      <c r="W4" s="246"/>
      <c r="X4" s="247"/>
      <c r="AC4" s="248" t="s">
        <v>21</v>
      </c>
      <c r="AD4" s="250" t="s">
        <v>22</v>
      </c>
      <c r="AE4" s="245"/>
      <c r="AF4" s="246"/>
      <c r="AG4" s="246"/>
      <c r="AH4" s="247"/>
      <c r="AJ4" s="248" t="s">
        <v>21</v>
      </c>
      <c r="AK4" s="250" t="s">
        <v>22</v>
      </c>
      <c r="AL4" s="245"/>
      <c r="AM4" s="246"/>
      <c r="AN4" s="246"/>
      <c r="AO4" s="247"/>
    </row>
    <row r="5" spans="1:41" ht="13" customHeight="1" thickBot="1">
      <c r="A5" s="255"/>
      <c r="B5" s="257"/>
      <c r="C5" s="259"/>
      <c r="D5" s="243"/>
      <c r="E5" s="242"/>
      <c r="F5" s="243"/>
      <c r="G5" s="237"/>
      <c r="H5" s="238"/>
      <c r="J5" s="265"/>
      <c r="K5" s="266"/>
      <c r="L5" s="268"/>
      <c r="M5" s="264"/>
      <c r="N5" s="102">
        <v>1</v>
      </c>
      <c r="O5" s="103">
        <v>2</v>
      </c>
      <c r="P5" s="103">
        <v>3</v>
      </c>
      <c r="Q5" s="104">
        <v>5</v>
      </c>
      <c r="S5" s="249"/>
      <c r="T5" s="264"/>
      <c r="U5" s="102">
        <v>1</v>
      </c>
      <c r="V5" s="103">
        <v>2</v>
      </c>
      <c r="W5" s="103">
        <v>3</v>
      </c>
      <c r="X5" s="104">
        <v>5</v>
      </c>
      <c r="Z5" s="123">
        <v>1</v>
      </c>
      <c r="AB5" s="123">
        <v>2</v>
      </c>
      <c r="AC5" s="249"/>
      <c r="AD5" s="251"/>
      <c r="AE5" s="124">
        <v>1</v>
      </c>
      <c r="AF5" s="125">
        <v>2</v>
      </c>
      <c r="AG5" s="125">
        <v>3</v>
      </c>
      <c r="AH5" s="126">
        <v>5</v>
      </c>
      <c r="AJ5" s="249"/>
      <c r="AK5" s="251"/>
      <c r="AL5" s="124">
        <v>1</v>
      </c>
      <c r="AM5" s="125">
        <v>2</v>
      </c>
      <c r="AN5" s="125">
        <v>3</v>
      </c>
      <c r="AO5" s="126">
        <v>5</v>
      </c>
    </row>
    <row r="6" spans="1:41" ht="24" customHeight="1">
      <c r="A6" s="147">
        <v>1</v>
      </c>
      <c r="B6" s="148">
        <v>17</v>
      </c>
      <c r="C6" s="152" t="s">
        <v>56</v>
      </c>
      <c r="D6" s="153" t="s">
        <v>57</v>
      </c>
      <c r="E6" s="154" t="s">
        <v>42</v>
      </c>
      <c r="F6" s="155" t="s">
        <v>51</v>
      </c>
      <c r="G6" s="156">
        <v>0</v>
      </c>
      <c r="H6" s="157" t="s">
        <v>55</v>
      </c>
      <c r="J6" s="265" t="s">
        <v>23</v>
      </c>
      <c r="K6" s="266">
        <v>1</v>
      </c>
      <c r="L6" s="105">
        <v>1</v>
      </c>
      <c r="M6" s="106" t="s">
        <v>24</v>
      </c>
      <c r="N6" s="107">
        <f>SUMIF($J$4:$J$7,J4,$K$4:$K$7)</f>
        <v>1</v>
      </c>
      <c r="O6" s="107">
        <f ca="1">SUMIF($I$8:$J$9,"алт",$K$6:$K$9)</f>
        <v>0</v>
      </c>
      <c r="P6" s="108">
        <f>SUMIF($J$10:$J$13,"Алт",$K$10:$K$13)</f>
        <v>0</v>
      </c>
      <c r="Q6" s="108">
        <f>SUMIF($J$14:$J$17,"Алт",$K$14:$K$17)</f>
        <v>0</v>
      </c>
      <c r="S6" s="105">
        <v>1</v>
      </c>
      <c r="T6" s="106" t="str">
        <f>J4</f>
        <v>Иркутская</v>
      </c>
      <c r="U6" s="107">
        <f t="shared" ref="U6:U11" si="0">SUMIF($J$4:$J$7,T6,$K$4:$K$7)</f>
        <v>1</v>
      </c>
      <c r="V6" s="107">
        <f t="shared" ref="V6:V11" ca="1" si="1">SUMIF($I$8:$J$9,T6,$K$6:$K$9)</f>
        <v>0</v>
      </c>
      <c r="W6" s="108">
        <f t="shared" ref="W6:W11" si="2">SUMIF($J$10:$J$13,T6,$K$10:$K$13)</f>
        <v>0</v>
      </c>
      <c r="X6" s="108">
        <f>SUMIF($J$14:$J$17,T6,$K$14:$K$17)</f>
        <v>0</v>
      </c>
      <c r="Z6" t="str">
        <f>T6</f>
        <v>Иркутская</v>
      </c>
      <c r="AB6" t="str">
        <f>Z6</f>
        <v>Иркутская</v>
      </c>
      <c r="AC6" s="127">
        <v>1</v>
      </c>
      <c r="AD6" s="128" t="str">
        <f>AB6</f>
        <v>Иркутская</v>
      </c>
      <c r="AE6" s="129">
        <f t="shared" ref="AE6:AE11" si="3">SUMIF($J$4:$J$7,AD6,$K$4:$K$7)</f>
        <v>1</v>
      </c>
      <c r="AF6" s="129">
        <f t="shared" ref="AF6:AF11" ca="1" si="4">SUMIF($I$8:$J$9,AD6,$K$6:$K$9)</f>
        <v>0</v>
      </c>
      <c r="AG6" s="129">
        <f t="shared" ref="AG6:AG11" si="5">SUMIF($J$10:$J$13,AD6,$K$10:$K$13)</f>
        <v>0</v>
      </c>
      <c r="AH6" s="130">
        <f t="shared" ref="AH6:AH11" si="6">SUMIF($J$14:$J$17,AD6,$K$14:$K$17)</f>
        <v>0</v>
      </c>
      <c r="AJ6" s="127">
        <v>1</v>
      </c>
      <c r="AK6" s="128" t="str">
        <f t="shared" ref="AK6:AO11" si="7">IF(AD6=0," ",AD6)</f>
        <v>Иркутская</v>
      </c>
      <c r="AL6" s="129">
        <f t="shared" si="7"/>
        <v>1</v>
      </c>
      <c r="AM6" s="129" t="str">
        <f t="shared" ca="1" si="7"/>
        <v xml:space="preserve"> </v>
      </c>
      <c r="AN6" s="129" t="str">
        <f t="shared" si="7"/>
        <v xml:space="preserve"> </v>
      </c>
      <c r="AO6" s="130" t="str">
        <f t="shared" si="7"/>
        <v xml:space="preserve"> </v>
      </c>
    </row>
    <row r="7" spans="1:41" ht="24" customHeight="1">
      <c r="A7" s="146">
        <v>2</v>
      </c>
      <c r="B7" s="145">
        <v>8</v>
      </c>
      <c r="C7" s="158" t="s">
        <v>64</v>
      </c>
      <c r="D7" s="159" t="s">
        <v>65</v>
      </c>
      <c r="E7" s="160" t="s">
        <v>42</v>
      </c>
      <c r="F7" s="161" t="s">
        <v>66</v>
      </c>
      <c r="G7" s="162">
        <v>0</v>
      </c>
      <c r="H7" s="163" t="s">
        <v>67</v>
      </c>
      <c r="J7" s="265"/>
      <c r="K7" s="266"/>
      <c r="L7" s="109">
        <v>2</v>
      </c>
      <c r="M7" s="106" t="s">
        <v>25</v>
      </c>
      <c r="N7" s="107">
        <f>SUMIF($J$4:$J$7,"заб",$K$4:$K$7)</f>
        <v>0</v>
      </c>
      <c r="O7" s="107">
        <f ca="1">SUMIF($I$8:$J$9,"заб",$K$6:$K$9)</f>
        <v>0</v>
      </c>
      <c r="P7" s="108">
        <f>SUMIF($J$10:$J$13,"заб",$K$10:$K$13)</f>
        <v>0</v>
      </c>
      <c r="Q7" s="108">
        <f>SUMIF($J$14:$J$17,"заб",$K$14:$K$17)</f>
        <v>0</v>
      </c>
      <c r="S7" s="109">
        <v>2</v>
      </c>
      <c r="T7" s="106" t="str">
        <f>IF(J8=J4," ",J8)</f>
        <v>Кемеровская</v>
      </c>
      <c r="U7" s="107">
        <f t="shared" si="0"/>
        <v>0</v>
      </c>
      <c r="V7" s="107">
        <f t="shared" ca="1" si="1"/>
        <v>1</v>
      </c>
      <c r="W7" s="108">
        <f t="shared" si="2"/>
        <v>0</v>
      </c>
      <c r="X7" s="108">
        <f>SUMIF($J$14:$J$17,T7,$K$14:$K$17)</f>
        <v>0</v>
      </c>
      <c r="Z7" t="str">
        <f>IF(OR(T7=" "),T8,T7)</f>
        <v>Кемеровская</v>
      </c>
      <c r="AA7">
        <f>IF(U7=U6," ",U7)</f>
        <v>0</v>
      </c>
      <c r="AB7" t="str">
        <f>IF(OR(Z7=" "),Z8,Z7)</f>
        <v>Кемеровская</v>
      </c>
      <c r="AC7" s="131">
        <v>2</v>
      </c>
      <c r="AD7" s="132" t="str">
        <f>IF(OR(AB7=" "),AB8,AB7)</f>
        <v>Кемеровская</v>
      </c>
      <c r="AE7" s="133">
        <f t="shared" si="3"/>
        <v>0</v>
      </c>
      <c r="AF7" s="133">
        <f t="shared" ca="1" si="4"/>
        <v>1</v>
      </c>
      <c r="AG7" s="133">
        <f t="shared" si="5"/>
        <v>0</v>
      </c>
      <c r="AH7" s="134">
        <f t="shared" si="6"/>
        <v>0</v>
      </c>
      <c r="AJ7" s="131">
        <v>2</v>
      </c>
      <c r="AK7" s="132" t="str">
        <f t="shared" si="7"/>
        <v>Кемеровская</v>
      </c>
      <c r="AL7" s="133" t="str">
        <f t="shared" si="7"/>
        <v xml:space="preserve"> </v>
      </c>
      <c r="AM7" s="133">
        <f t="shared" ca="1" si="7"/>
        <v>1</v>
      </c>
      <c r="AN7" s="133" t="str">
        <f t="shared" si="7"/>
        <v xml:space="preserve"> </v>
      </c>
      <c r="AO7" s="134" t="str">
        <f t="shared" si="7"/>
        <v xml:space="preserve"> </v>
      </c>
    </row>
    <row r="8" spans="1:41" ht="24" customHeight="1">
      <c r="A8" s="146">
        <v>3</v>
      </c>
      <c r="B8" s="145">
        <v>18</v>
      </c>
      <c r="C8" s="158" t="s">
        <v>98</v>
      </c>
      <c r="D8" s="159" t="s">
        <v>99</v>
      </c>
      <c r="E8" s="160" t="s">
        <v>42</v>
      </c>
      <c r="F8" s="161" t="s">
        <v>96</v>
      </c>
      <c r="G8" s="162">
        <v>0</v>
      </c>
      <c r="H8" s="163" t="s">
        <v>100</v>
      </c>
      <c r="J8" s="266" t="str">
        <f>IFERROR(LEFT(F7,FIND(",",F7)-1),F7)</f>
        <v>Кемеровская</v>
      </c>
      <c r="K8" s="266">
        <v>1</v>
      </c>
      <c r="L8" s="110">
        <v>3</v>
      </c>
      <c r="M8" s="106" t="s">
        <v>26</v>
      </c>
      <c r="N8" s="107">
        <f>SUMIF($J$4:$J$7,"ирк",$K$4:$K$7)</f>
        <v>0</v>
      </c>
      <c r="O8" s="107">
        <f ca="1">SUMIF($I$8:$J$9,"ирк",$K$6:$K$9)</f>
        <v>0</v>
      </c>
      <c r="P8" s="108">
        <f>SUMIF($J$10:$J$13,"ирк",$K$10:$K$13)</f>
        <v>0</v>
      </c>
      <c r="Q8" s="108">
        <f>SUMIF($J$14:$J$17,"ирк",$K$14:$K$17)</f>
        <v>0</v>
      </c>
      <c r="S8" s="110">
        <v>3</v>
      </c>
      <c r="T8" s="106" t="str">
        <f>IF(OR(J10=J4,J10=J8)," ",J10)</f>
        <v>Р.Алтай</v>
      </c>
      <c r="U8" s="107">
        <f t="shared" si="0"/>
        <v>0</v>
      </c>
      <c r="V8" s="107">
        <f t="shared" ca="1" si="1"/>
        <v>0</v>
      </c>
      <c r="W8" s="108">
        <f t="shared" si="2"/>
        <v>1</v>
      </c>
      <c r="X8" s="108">
        <f>SUMIF($J$14:$J$17,T8,$K$14:$K$17)</f>
        <v>0</v>
      </c>
      <c r="Z8" t="str">
        <f>IF(OR(T8=" ",T7=" "),T9,T8)</f>
        <v>Р.Алтай</v>
      </c>
      <c r="AB8" t="str">
        <f>IF(OR(Z8=" ",Z7=" "),Z9,Z8)</f>
        <v>Р.Алтай</v>
      </c>
      <c r="AC8" s="135">
        <v>3</v>
      </c>
      <c r="AD8" s="132" t="str">
        <f>IF(OR(AB8=" ",AB7=" "),AB9,AB8)</f>
        <v>Р.Алтай</v>
      </c>
      <c r="AE8" s="133">
        <f t="shared" si="3"/>
        <v>0</v>
      </c>
      <c r="AF8" s="133">
        <f t="shared" ca="1" si="4"/>
        <v>0</v>
      </c>
      <c r="AG8" s="133">
        <f t="shared" si="5"/>
        <v>1</v>
      </c>
      <c r="AH8" s="134">
        <f t="shared" si="6"/>
        <v>0</v>
      </c>
      <c r="AJ8" s="135">
        <v>3</v>
      </c>
      <c r="AK8" s="132" t="str">
        <f t="shared" si="7"/>
        <v>Р.Алтай</v>
      </c>
      <c r="AL8" s="133" t="str">
        <f t="shared" si="7"/>
        <v xml:space="preserve"> </v>
      </c>
      <c r="AM8" s="133" t="str">
        <f t="shared" ca="1" si="7"/>
        <v xml:space="preserve"> </v>
      </c>
      <c r="AN8" s="133">
        <f t="shared" si="7"/>
        <v>1</v>
      </c>
      <c r="AO8" s="134" t="str">
        <f t="shared" si="7"/>
        <v xml:space="preserve"> </v>
      </c>
    </row>
    <row r="9" spans="1:41" ht="24" customHeight="1">
      <c r="A9" s="146">
        <v>3</v>
      </c>
      <c r="B9" s="145">
        <v>14</v>
      </c>
      <c r="C9" s="158" t="s">
        <v>79</v>
      </c>
      <c r="D9" s="159" t="s">
        <v>80</v>
      </c>
      <c r="E9" s="160" t="s">
        <v>42</v>
      </c>
      <c r="F9" s="161" t="s">
        <v>77</v>
      </c>
      <c r="G9" s="162">
        <v>0</v>
      </c>
      <c r="H9" s="163" t="s">
        <v>78</v>
      </c>
      <c r="J9" s="266"/>
      <c r="K9" s="266"/>
      <c r="L9" s="109">
        <v>4</v>
      </c>
      <c r="M9" s="106" t="s">
        <v>27</v>
      </c>
      <c r="N9" s="107">
        <f>SUMIF($J$4:$J$7,"кем",$K$4:$K$7)</f>
        <v>0</v>
      </c>
      <c r="O9" s="107">
        <f ca="1">SUMIF($I$8:$J$9,"кем",$K$6:$K$9)</f>
        <v>0</v>
      </c>
      <c r="P9" s="108">
        <f>SUMIF($J$10:$J$13,"кем",$K$10:$K$13)</f>
        <v>0</v>
      </c>
      <c r="Q9" s="108">
        <f>SUMIF($J$14:$J$17,"кем",$K$14:$K$17)</f>
        <v>0</v>
      </c>
      <c r="S9" s="109">
        <v>4</v>
      </c>
      <c r="T9" s="106" t="str">
        <f>IF(OR(J12=J4,J12=J8,J12=J10)," ",J12)</f>
        <v>Красноярский</v>
      </c>
      <c r="U9" s="107">
        <f t="shared" si="0"/>
        <v>0</v>
      </c>
      <c r="V9" s="107">
        <f t="shared" ca="1" si="1"/>
        <v>0</v>
      </c>
      <c r="W9" s="108">
        <f t="shared" si="2"/>
        <v>1</v>
      </c>
      <c r="X9" s="108">
        <f>SUMIF($J$14:$J$17,T9,$K$14:$K$17)</f>
        <v>1</v>
      </c>
      <c r="Z9" t="str">
        <f>IF(OR(T7=" ",T8=" ",T9=" "),T10,T9)</f>
        <v>Красноярский</v>
      </c>
      <c r="AB9" t="str">
        <f>IF(OR(Z7=" ",Z8=" ",Z9=" "),Z10,Z9)</f>
        <v>Красноярский</v>
      </c>
      <c r="AC9" s="131">
        <v>4</v>
      </c>
      <c r="AD9" s="132" t="str">
        <f>IF(OR(AB7=" ",AB8=" ",AB9=" "),AB10,AB9)</f>
        <v>Красноярский</v>
      </c>
      <c r="AE9" s="133">
        <f t="shared" si="3"/>
        <v>0</v>
      </c>
      <c r="AF9" s="133">
        <f t="shared" ca="1" si="4"/>
        <v>0</v>
      </c>
      <c r="AG9" s="133">
        <f t="shared" si="5"/>
        <v>1</v>
      </c>
      <c r="AH9" s="134">
        <f t="shared" si="6"/>
        <v>1</v>
      </c>
      <c r="AJ9" s="131">
        <v>4</v>
      </c>
      <c r="AK9" s="132" t="str">
        <f t="shared" si="7"/>
        <v>Красноярский</v>
      </c>
      <c r="AL9" s="133" t="str">
        <f t="shared" si="7"/>
        <v xml:space="preserve"> </v>
      </c>
      <c r="AM9" s="133" t="str">
        <f t="shared" ca="1" si="7"/>
        <v xml:space="preserve"> </v>
      </c>
      <c r="AN9" s="133">
        <f t="shared" si="7"/>
        <v>1</v>
      </c>
      <c r="AO9" s="134">
        <f t="shared" si="7"/>
        <v>1</v>
      </c>
    </row>
    <row r="10" spans="1:41" ht="24" customHeight="1">
      <c r="A10" s="146">
        <v>5</v>
      </c>
      <c r="B10" s="145">
        <v>9</v>
      </c>
      <c r="C10" s="158" t="s">
        <v>87</v>
      </c>
      <c r="D10" s="159" t="s">
        <v>88</v>
      </c>
      <c r="E10" s="160" t="s">
        <v>42</v>
      </c>
      <c r="F10" s="161" t="s">
        <v>112</v>
      </c>
      <c r="G10" s="162">
        <v>0</v>
      </c>
      <c r="H10" s="163" t="s">
        <v>89</v>
      </c>
      <c r="J10" s="266" t="str">
        <f>IFERROR(LEFT(F8,FIND(",",F8)-1),F8)</f>
        <v>Р.Алтай</v>
      </c>
      <c r="K10" s="266">
        <v>1</v>
      </c>
      <c r="L10" s="110">
        <v>5</v>
      </c>
      <c r="M10" s="106" t="s">
        <v>28</v>
      </c>
      <c r="N10" s="107">
        <f>SUMIF($J$4:$J$7,"кра",$K$4:$K$7)</f>
        <v>0</v>
      </c>
      <c r="O10" s="107">
        <f ca="1">SUMIF($I$8:$J$9,"кра",$K$6:$K$9)</f>
        <v>0</v>
      </c>
      <c r="P10" s="108">
        <f>SUMIF($J$10:$J$13,"кра",$K$10:$K$13)</f>
        <v>0</v>
      </c>
      <c r="Q10" s="108">
        <f>SUMIF($J$14:$J$17,"кра",$K$14:$K$17)</f>
        <v>0</v>
      </c>
      <c r="S10" s="110">
        <v>5</v>
      </c>
      <c r="T10" s="106" t="str">
        <f>IF(OR(J14=J4,J14=J8,J14=J10,J14=J12)," ",J14)</f>
        <v>Новосибирская</v>
      </c>
      <c r="U10" s="107">
        <f t="shared" si="0"/>
        <v>0</v>
      </c>
      <c r="V10" s="107">
        <f t="shared" ca="1" si="1"/>
        <v>0</v>
      </c>
      <c r="W10" s="108">
        <f t="shared" si="2"/>
        <v>0</v>
      </c>
      <c r="X10" s="108">
        <f>SUMIF($J$14:$J$17,T10,$K$14:$K$17)</f>
        <v>1</v>
      </c>
      <c r="Z10" t="str">
        <f>IF(OR(T7=" ",T8=" ",T9=" ",T10=" "),T11,T10)</f>
        <v>Новосибирская</v>
      </c>
      <c r="AB10" t="str">
        <f>IF(OR(Z7=" ",Z8=" ",Z9=" ")," ",Z10)</f>
        <v>Новосибирская</v>
      </c>
      <c r="AC10" s="135">
        <v>5</v>
      </c>
      <c r="AD10" s="132" t="str">
        <f>IF(OR(AB7=" ",AB8=" ",AB9=" ")," ",AB10)</f>
        <v>Новосибирская</v>
      </c>
      <c r="AE10" s="133">
        <f t="shared" si="3"/>
        <v>0</v>
      </c>
      <c r="AF10" s="133">
        <f t="shared" ca="1" si="4"/>
        <v>0</v>
      </c>
      <c r="AG10" s="133">
        <f t="shared" si="5"/>
        <v>0</v>
      </c>
      <c r="AH10" s="134">
        <f t="shared" si="6"/>
        <v>1</v>
      </c>
      <c r="AJ10" s="135">
        <v>5</v>
      </c>
      <c r="AK10" s="132" t="str">
        <f t="shared" si="7"/>
        <v>Новосибирская</v>
      </c>
      <c r="AL10" s="133" t="str">
        <f t="shared" si="7"/>
        <v xml:space="preserve"> </v>
      </c>
      <c r="AM10" s="133" t="str">
        <f t="shared" ca="1" si="7"/>
        <v xml:space="preserve"> </v>
      </c>
      <c r="AN10" s="133" t="str">
        <f t="shared" si="7"/>
        <v xml:space="preserve"> </v>
      </c>
      <c r="AO10" s="134">
        <f t="shared" si="7"/>
        <v>1</v>
      </c>
    </row>
    <row r="11" spans="1:41" ht="24" customHeight="1" thickBot="1">
      <c r="A11" s="146">
        <v>5</v>
      </c>
      <c r="B11" s="145">
        <v>7</v>
      </c>
      <c r="C11" s="158" t="s">
        <v>75</v>
      </c>
      <c r="D11" s="159" t="s">
        <v>76</v>
      </c>
      <c r="E11" s="160" t="s">
        <v>42</v>
      </c>
      <c r="F11" s="161" t="s">
        <v>77</v>
      </c>
      <c r="G11" s="162">
        <v>0</v>
      </c>
      <c r="H11" s="163" t="s">
        <v>78</v>
      </c>
      <c r="J11" s="266"/>
      <c r="K11" s="266"/>
      <c r="L11" s="109">
        <v>6</v>
      </c>
      <c r="M11" s="106" t="s">
        <v>29</v>
      </c>
      <c r="N11" s="107">
        <f>SUMIF($J$4:$J$7,"нов",$K$4:$K$7)</f>
        <v>0</v>
      </c>
      <c r="O11" s="107">
        <f ca="1">SUMIF($I$8:$J$9,"нов",$K$6:$K$9)</f>
        <v>0</v>
      </c>
      <c r="P11" s="108">
        <f>SUMIF($J$10:$J$13,"нов",$K$10:$K$13)</f>
        <v>0</v>
      </c>
      <c r="Q11" s="108">
        <f>SUMIF($J$14:$J$17,"нов",$K$14:$K$17)</f>
        <v>0</v>
      </c>
      <c r="S11" s="109">
        <v>6</v>
      </c>
      <c r="T11" s="106" t="str">
        <f>IF(OR(J16=J4,J16=J8,J16=J10,J16=J12,J16=J14)," ",J16)</f>
        <v xml:space="preserve"> </v>
      </c>
      <c r="U11" s="107">
        <f t="shared" si="0"/>
        <v>0</v>
      </c>
      <c r="V11" s="107">
        <f t="shared" ca="1" si="1"/>
        <v>0</v>
      </c>
      <c r="W11" s="108">
        <f t="shared" si="2"/>
        <v>0</v>
      </c>
      <c r="X11" s="108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136">
        <v>6</v>
      </c>
      <c r="AD11" s="137" t="str">
        <f>IF(OR(AB7=" ",AB8=" ",AB9=" ",AB10=" ")," ",AB11)</f>
        <v xml:space="preserve"> </v>
      </c>
      <c r="AE11" s="138">
        <f t="shared" si="3"/>
        <v>0</v>
      </c>
      <c r="AF11" s="138">
        <f t="shared" ca="1" si="4"/>
        <v>0</v>
      </c>
      <c r="AG11" s="138">
        <f t="shared" si="5"/>
        <v>0</v>
      </c>
      <c r="AH11" s="139">
        <f t="shared" si="6"/>
        <v>0</v>
      </c>
      <c r="AJ11" s="136">
        <v>6</v>
      </c>
      <c r="AK11" s="137" t="str">
        <f t="shared" si="7"/>
        <v xml:space="preserve"> </v>
      </c>
      <c r="AL11" s="138" t="str">
        <f t="shared" si="7"/>
        <v xml:space="preserve"> </v>
      </c>
      <c r="AM11" s="138" t="str">
        <f t="shared" ca="1" si="7"/>
        <v xml:space="preserve"> </v>
      </c>
      <c r="AN11" s="138" t="str">
        <f t="shared" si="7"/>
        <v xml:space="preserve"> </v>
      </c>
      <c r="AO11" s="139" t="str">
        <f t="shared" si="7"/>
        <v xml:space="preserve"> </v>
      </c>
    </row>
    <row r="12" spans="1:41" ht="24" customHeight="1" thickBot="1">
      <c r="A12" s="144" t="s">
        <v>15</v>
      </c>
      <c r="B12" s="145">
        <v>15</v>
      </c>
      <c r="C12" s="158" t="s">
        <v>53</v>
      </c>
      <c r="D12" s="159" t="s">
        <v>54</v>
      </c>
      <c r="E12" s="160" t="s">
        <v>42</v>
      </c>
      <c r="F12" s="161" t="s">
        <v>51</v>
      </c>
      <c r="G12" s="162">
        <v>0</v>
      </c>
      <c r="H12" s="163" t="s">
        <v>55</v>
      </c>
      <c r="J12" s="266" t="str">
        <f>IFERROR(LEFT(F9,FIND(",",F9)-1),F9)</f>
        <v>Красноярский</v>
      </c>
      <c r="K12" s="266">
        <v>1</v>
      </c>
      <c r="L12" s="110">
        <v>7</v>
      </c>
      <c r="M12" s="106" t="s">
        <v>30</v>
      </c>
      <c r="N12" s="107">
        <f>SUMIF($J$4:$J$7,"омс",$K$4:$K$7)</f>
        <v>0</v>
      </c>
      <c r="O12" s="107">
        <f ca="1">SUMIF($I$8:$J$9,"омс",$K$6:$K$9)</f>
        <v>0</v>
      </c>
      <c r="P12" s="108">
        <f>SUMIF($J$10:$J$13,"омс",$K$10:$K$13)</f>
        <v>0</v>
      </c>
      <c r="Q12" s="108">
        <f>SUMIF($J$14:$J$17,"омс",$K$14:$K$17)</f>
        <v>0</v>
      </c>
      <c r="S12" s="111"/>
      <c r="T12" s="106" t="str">
        <f>IF(OR(J15=J7,J15=J11,J15=J13)," ",J15)</f>
        <v xml:space="preserve"> </v>
      </c>
      <c r="U12" s="112"/>
      <c r="V12" s="112"/>
      <c r="W12" s="113"/>
      <c r="X12" s="113"/>
      <c r="AC12" s="117"/>
      <c r="AD12" s="118"/>
      <c r="AE12" s="140">
        <f>SUM(AE6:AE11)</f>
        <v>1</v>
      </c>
      <c r="AF12" s="140">
        <f ca="1">SUM(AF6:AF11)</f>
        <v>1</v>
      </c>
      <c r="AG12" s="140">
        <f>SUM(AG6:AG11)</f>
        <v>2</v>
      </c>
      <c r="AH12" s="140">
        <f>SUM(AH6:AH11)</f>
        <v>2</v>
      </c>
      <c r="AJ12" s="117"/>
      <c r="AK12" s="118"/>
      <c r="AL12" s="140">
        <f>SUM(AL6:AL11)</f>
        <v>1</v>
      </c>
      <c r="AM12" s="140">
        <f ca="1">SUM(AM6:AM11)</f>
        <v>1</v>
      </c>
      <c r="AN12" s="140">
        <f>SUM(AN6:AN11)</f>
        <v>2</v>
      </c>
      <c r="AO12" s="140">
        <f>SUM(AO6:AO11)</f>
        <v>2</v>
      </c>
    </row>
    <row r="13" spans="1:41" ht="24" customHeight="1">
      <c r="A13" s="144" t="s">
        <v>15</v>
      </c>
      <c r="B13" s="145">
        <v>16</v>
      </c>
      <c r="C13" s="158" t="s">
        <v>72</v>
      </c>
      <c r="D13" s="159" t="s">
        <v>73</v>
      </c>
      <c r="E13" s="160" t="s">
        <v>42</v>
      </c>
      <c r="F13" s="161" t="s">
        <v>70</v>
      </c>
      <c r="G13" s="162">
        <v>0</v>
      </c>
      <c r="H13" s="163" t="s">
        <v>74</v>
      </c>
      <c r="J13" s="266"/>
      <c r="K13" s="266"/>
      <c r="L13" s="109">
        <v>8</v>
      </c>
      <c r="M13" s="106" t="s">
        <v>31</v>
      </c>
      <c r="N13" s="107">
        <f>SUMIF($J$4:$J$7,"р.а",$K$4:$K$7)</f>
        <v>0</v>
      </c>
      <c r="O13" s="107">
        <f ca="1">SUMIF($I$8:$J$9,"р.а",$K$6:$K$9)</f>
        <v>0</v>
      </c>
      <c r="P13" s="108">
        <f>SUMIF($J$10:$J$13,"р.а",$K$10:$K$13)</f>
        <v>0</v>
      </c>
      <c r="Q13" s="108">
        <f>SUMIF($J$14:$J$17,"р.а",$K$14:$K$17)</f>
        <v>0</v>
      </c>
      <c r="S13" s="114"/>
      <c r="T13" s="115" t="str">
        <f>IF(OR(J16=J8,J16=J12,J16=J14)," ",J16)</f>
        <v xml:space="preserve"> </v>
      </c>
      <c r="U13" s="112"/>
      <c r="V13" s="112"/>
      <c r="W13" s="113"/>
      <c r="X13" s="113"/>
    </row>
    <row r="14" spans="1:41" ht="24" customHeight="1">
      <c r="A14" s="144" t="s">
        <v>17</v>
      </c>
      <c r="B14" s="145">
        <v>5</v>
      </c>
      <c r="C14" s="158" t="s">
        <v>101</v>
      </c>
      <c r="D14" s="159" t="s">
        <v>102</v>
      </c>
      <c r="E14" s="160" t="s">
        <v>42</v>
      </c>
      <c r="F14" s="161" t="s">
        <v>103</v>
      </c>
      <c r="G14" s="162">
        <v>0</v>
      </c>
      <c r="H14" s="163" t="s">
        <v>104</v>
      </c>
      <c r="J14" s="266" t="str">
        <f>IFERROR(LEFT(F10,FIND(",",F10)-1),F10)</f>
        <v>Новосибирская</v>
      </c>
      <c r="K14" s="266">
        <v>1</v>
      </c>
      <c r="L14" s="110">
        <v>9</v>
      </c>
      <c r="M14" s="106" t="s">
        <v>32</v>
      </c>
      <c r="N14" s="107">
        <f>SUMIF($J$4:$J$7,"р.б",$K$4:$K$7)</f>
        <v>0</v>
      </c>
      <c r="O14" s="107">
        <f ca="1">SUMIF($I$8:$J$9,"р.б",$K$6:$K$9)</f>
        <v>0</v>
      </c>
      <c r="P14" s="108">
        <f>SUMIF($J$10:$J$13,"р.б",$K$10:$K$13)</f>
        <v>0</v>
      </c>
      <c r="Q14" s="108">
        <f>SUMIF($J$14:$J$17,"р.б",$K$14:$K$17)</f>
        <v>0</v>
      </c>
      <c r="S14" s="111"/>
      <c r="T14" s="115"/>
      <c r="U14" s="112"/>
      <c r="V14" s="112"/>
      <c r="W14" s="113"/>
      <c r="X14" s="113"/>
    </row>
    <row r="15" spans="1:41" ht="24" customHeight="1">
      <c r="A15" s="144" t="s">
        <v>17</v>
      </c>
      <c r="B15" s="145">
        <v>3</v>
      </c>
      <c r="C15" s="158" t="s">
        <v>40</v>
      </c>
      <c r="D15" s="159" t="s">
        <v>41</v>
      </c>
      <c r="E15" s="160" t="s">
        <v>42</v>
      </c>
      <c r="F15" s="161" t="s">
        <v>43</v>
      </c>
      <c r="G15" s="162">
        <v>0</v>
      </c>
      <c r="H15" s="163" t="s">
        <v>44</v>
      </c>
      <c r="J15" s="266"/>
      <c r="K15" s="266"/>
      <c r="L15" s="109">
        <v>10</v>
      </c>
      <c r="M15" s="106" t="s">
        <v>33</v>
      </c>
      <c r="N15" s="107">
        <f>SUMIF($J$4:$J$7,"р.х",$K$4:$K$7)</f>
        <v>0</v>
      </c>
      <c r="O15" s="107">
        <f ca="1">SUMIF($I$8:$J$9,"р.х",$K$6:$K$9)</f>
        <v>0</v>
      </c>
      <c r="P15" s="108">
        <f>SUMIF($J$10:$J$13,"р.х",$K$10:$K$13)</f>
        <v>0</v>
      </c>
      <c r="Q15" s="108">
        <f>SUMIF($J$14:$J$17,"р.х",$K$14:$K$17)</f>
        <v>0</v>
      </c>
      <c r="S15" s="114"/>
      <c r="T15" s="115"/>
      <c r="U15" s="112"/>
      <c r="V15" s="112"/>
      <c r="W15" s="113"/>
      <c r="X15" s="113"/>
    </row>
    <row r="16" spans="1:41" ht="24" customHeight="1">
      <c r="A16" s="144" t="s">
        <v>17</v>
      </c>
      <c r="B16" s="145">
        <v>10</v>
      </c>
      <c r="C16" s="158" t="s">
        <v>105</v>
      </c>
      <c r="D16" s="159" t="s">
        <v>106</v>
      </c>
      <c r="E16" s="160" t="s">
        <v>42</v>
      </c>
      <c r="F16" s="161" t="s">
        <v>107</v>
      </c>
      <c r="G16" s="162">
        <v>0</v>
      </c>
      <c r="H16" s="163" t="s">
        <v>108</v>
      </c>
      <c r="J16" s="266" t="str">
        <f>IFERROR(LEFT(F11,FIND(",",F11)-1),F11)</f>
        <v>Красноярский</v>
      </c>
      <c r="K16" s="266">
        <v>1</v>
      </c>
      <c r="L16" s="110">
        <v>11</v>
      </c>
      <c r="M16" s="120" t="s">
        <v>34</v>
      </c>
      <c r="N16" s="107">
        <f>SUMIF($J$4:$J$7,"том",$K$4:$K$7)</f>
        <v>0</v>
      </c>
      <c r="O16" s="107">
        <f ca="1">SUMIF($I$8:$J$9,"том",$K$6:$K$9)</f>
        <v>0</v>
      </c>
      <c r="P16" s="108">
        <f>SUMIF($J$10:$J$13,"том",$K$10:$K$13)</f>
        <v>0</v>
      </c>
      <c r="Q16" s="108">
        <f>SUMIF($J$14:$J$17,"том",$K$14:$K$17)</f>
        <v>0</v>
      </c>
      <c r="S16" s="111"/>
      <c r="T16" s="116"/>
      <c r="U16" s="112"/>
      <c r="V16" s="112"/>
      <c r="W16" s="113"/>
      <c r="X16" s="113"/>
    </row>
    <row r="17" spans="1:24" ht="24" customHeight="1" thickBot="1">
      <c r="A17" s="144" t="s">
        <v>17</v>
      </c>
      <c r="B17" s="145">
        <v>12</v>
      </c>
      <c r="C17" s="158" t="s">
        <v>49</v>
      </c>
      <c r="D17" s="159" t="s">
        <v>50</v>
      </c>
      <c r="E17" s="160" t="s">
        <v>42</v>
      </c>
      <c r="F17" s="161" t="s">
        <v>51</v>
      </c>
      <c r="G17" s="162">
        <v>0</v>
      </c>
      <c r="H17" s="163" t="s">
        <v>52</v>
      </c>
      <c r="J17" s="266"/>
      <c r="K17" s="266"/>
      <c r="L17" s="109">
        <v>12</v>
      </c>
      <c r="M17" s="120" t="s">
        <v>35</v>
      </c>
      <c r="N17" s="107">
        <f>SUMIF($J$4:$J$7,"Мос",$K$4:$K$7)</f>
        <v>0</v>
      </c>
      <c r="O17" s="107">
        <f ca="1">SUMIF($I$8:$J$9,"Мос",$K$6:$K$9)</f>
        <v>0</v>
      </c>
      <c r="P17" s="108">
        <f>SUMIF($J$10:$J$13,"Мос",$K$10:$K$13)</f>
        <v>0</v>
      </c>
      <c r="Q17" s="108">
        <f>SUMIF($J$14:$J$17,"Мос",$K$14:$K$17)</f>
        <v>0</v>
      </c>
      <c r="S17" s="114"/>
      <c r="T17" s="116"/>
      <c r="U17" s="112"/>
      <c r="V17" s="112"/>
      <c r="W17" s="113"/>
      <c r="X17" s="113"/>
    </row>
    <row r="18" spans="1:24" ht="24" customHeight="1" thickBot="1">
      <c r="A18" s="144" t="s">
        <v>113</v>
      </c>
      <c r="B18" s="145">
        <v>1</v>
      </c>
      <c r="C18" s="158" t="s">
        <v>68</v>
      </c>
      <c r="D18" s="159" t="s">
        <v>69</v>
      </c>
      <c r="E18" s="160" t="s">
        <v>42</v>
      </c>
      <c r="F18" s="161" t="s">
        <v>70</v>
      </c>
      <c r="G18" s="162">
        <v>0</v>
      </c>
      <c r="H18" s="163" t="s">
        <v>71</v>
      </c>
      <c r="L18" s="117"/>
      <c r="M18" s="118"/>
      <c r="N18" s="119">
        <f>SUM(N6:N17)</f>
        <v>1</v>
      </c>
      <c r="O18" s="119">
        <f ca="1">SUM(O6:O17)</f>
        <v>0</v>
      </c>
      <c r="P18" s="119">
        <f>SUM(P6:P17)</f>
        <v>0</v>
      </c>
      <c r="Q18" s="119">
        <f>SUM(Q6:Q17)</f>
        <v>0</v>
      </c>
      <c r="S18" s="117"/>
      <c r="T18" s="118"/>
      <c r="U18" s="119">
        <f>SUM(U6:U17)</f>
        <v>1</v>
      </c>
      <c r="V18" s="119">
        <f ca="1">SUM(V6:V17)</f>
        <v>1</v>
      </c>
      <c r="W18" s="119">
        <f>SUM(W6:W17)</f>
        <v>2</v>
      </c>
      <c r="X18" s="119">
        <f>SUM(X6:X17)</f>
        <v>2</v>
      </c>
    </row>
    <row r="19" spans="1:24" ht="24" hidden="1" customHeight="1">
      <c r="A19" s="144" t="s">
        <v>18</v>
      </c>
      <c r="B19" s="145">
        <v>23</v>
      </c>
      <c r="C19" s="158">
        <v>0</v>
      </c>
      <c r="D19" s="159">
        <v>0</v>
      </c>
      <c r="E19" s="160">
        <v>0</v>
      </c>
      <c r="F19" s="161">
        <v>0</v>
      </c>
      <c r="G19" s="162">
        <v>0</v>
      </c>
      <c r="H19" s="163">
        <v>0</v>
      </c>
    </row>
    <row r="20" spans="1:24" ht="24" customHeight="1">
      <c r="A20" s="144" t="s">
        <v>113</v>
      </c>
      <c r="B20" s="145">
        <v>2</v>
      </c>
      <c r="C20" s="158" t="s">
        <v>58</v>
      </c>
      <c r="D20" s="159" t="s">
        <v>59</v>
      </c>
      <c r="E20" s="160" t="s">
        <v>42</v>
      </c>
      <c r="F20" s="161" t="s">
        <v>51</v>
      </c>
      <c r="G20" s="162">
        <v>0</v>
      </c>
      <c r="H20" s="163" t="s">
        <v>55</v>
      </c>
    </row>
    <row r="21" spans="1:24" ht="24" hidden="1" customHeight="1">
      <c r="A21" s="144" t="s">
        <v>18</v>
      </c>
      <c r="B21" s="145">
        <v>24</v>
      </c>
      <c r="C21" s="158">
        <v>0</v>
      </c>
      <c r="D21" s="159">
        <v>0</v>
      </c>
      <c r="E21" s="160">
        <v>0</v>
      </c>
      <c r="F21" s="161">
        <v>0</v>
      </c>
      <c r="G21" s="162">
        <v>0</v>
      </c>
      <c r="H21" s="163">
        <v>0</v>
      </c>
    </row>
    <row r="22" spans="1:24" ht="24" customHeight="1">
      <c r="A22" s="144" t="s">
        <v>114</v>
      </c>
      <c r="B22" s="145">
        <v>13</v>
      </c>
      <c r="C22" s="158" t="s">
        <v>60</v>
      </c>
      <c r="D22" s="159" t="s">
        <v>61</v>
      </c>
      <c r="E22" s="160" t="s">
        <v>42</v>
      </c>
      <c r="F22" s="161" t="s">
        <v>62</v>
      </c>
      <c r="G22" s="162">
        <v>0</v>
      </c>
      <c r="H22" s="163" t="s">
        <v>63</v>
      </c>
    </row>
    <row r="23" spans="1:24" ht="24" customHeight="1">
      <c r="A23" s="144" t="s">
        <v>114</v>
      </c>
      <c r="B23" s="145">
        <v>6</v>
      </c>
      <c r="C23" s="158" t="s">
        <v>81</v>
      </c>
      <c r="D23" s="159" t="s">
        <v>82</v>
      </c>
      <c r="E23" s="160" t="s">
        <v>42</v>
      </c>
      <c r="F23" s="161" t="s">
        <v>112</v>
      </c>
      <c r="G23" s="162">
        <v>0</v>
      </c>
      <c r="H23" s="163" t="s">
        <v>83</v>
      </c>
    </row>
    <row r="24" spans="1:24" ht="24" customHeight="1">
      <c r="A24" s="144" t="s">
        <v>114</v>
      </c>
      <c r="B24" s="145">
        <v>11</v>
      </c>
      <c r="C24" s="158" t="s">
        <v>84</v>
      </c>
      <c r="D24" s="159" t="s">
        <v>85</v>
      </c>
      <c r="E24" s="160" t="s">
        <v>42</v>
      </c>
      <c r="F24" s="161" t="s">
        <v>112</v>
      </c>
      <c r="G24" s="162">
        <v>0</v>
      </c>
      <c r="H24" s="163" t="s">
        <v>86</v>
      </c>
    </row>
    <row r="25" spans="1:24" ht="24" customHeight="1">
      <c r="A25" s="144" t="s">
        <v>114</v>
      </c>
      <c r="B25" s="145">
        <v>4</v>
      </c>
      <c r="C25" s="158" t="s">
        <v>45</v>
      </c>
      <c r="D25" s="159" t="s">
        <v>46</v>
      </c>
      <c r="E25" s="160" t="s">
        <v>42</v>
      </c>
      <c r="F25" s="161" t="s">
        <v>47</v>
      </c>
      <c r="G25" s="162">
        <v>0</v>
      </c>
      <c r="H25" s="163" t="s">
        <v>48</v>
      </c>
    </row>
    <row r="26" spans="1:24" ht="24" hidden="1" customHeight="1">
      <c r="A26" s="144" t="s">
        <v>19</v>
      </c>
      <c r="B26" s="145">
        <v>25</v>
      </c>
      <c r="C26" s="158">
        <v>0</v>
      </c>
      <c r="D26" s="159">
        <v>0</v>
      </c>
      <c r="E26" s="160">
        <v>0</v>
      </c>
      <c r="F26" s="161">
        <v>0</v>
      </c>
      <c r="G26" s="162">
        <v>0</v>
      </c>
      <c r="H26" s="163">
        <v>0</v>
      </c>
    </row>
    <row r="27" spans="1:24" ht="24" hidden="1" customHeight="1">
      <c r="A27" s="144" t="s">
        <v>19</v>
      </c>
      <c r="B27" s="145">
        <v>26</v>
      </c>
      <c r="C27" s="158">
        <v>0</v>
      </c>
      <c r="D27" s="159">
        <v>0</v>
      </c>
      <c r="E27" s="160">
        <v>0</v>
      </c>
      <c r="F27" s="161">
        <v>0</v>
      </c>
      <c r="G27" s="162">
        <v>0</v>
      </c>
      <c r="H27" s="163">
        <v>0</v>
      </c>
    </row>
    <row r="28" spans="1:24" ht="24" customHeight="1">
      <c r="A28" s="144" t="s">
        <v>115</v>
      </c>
      <c r="B28" s="145">
        <v>19</v>
      </c>
      <c r="C28" s="158" t="s">
        <v>94</v>
      </c>
      <c r="D28" s="159" t="s">
        <v>95</v>
      </c>
      <c r="E28" s="160" t="s">
        <v>42</v>
      </c>
      <c r="F28" s="161" t="s">
        <v>96</v>
      </c>
      <c r="G28" s="162">
        <v>0</v>
      </c>
      <c r="H28" s="163" t="s">
        <v>97</v>
      </c>
    </row>
    <row r="29" spans="1:24" ht="24" customHeight="1" thickBot="1">
      <c r="A29" s="150" t="s">
        <v>115</v>
      </c>
      <c r="B29" s="184">
        <v>20</v>
      </c>
      <c r="C29" s="166" t="s">
        <v>90</v>
      </c>
      <c r="D29" s="167" t="s">
        <v>91</v>
      </c>
      <c r="E29" s="168" t="s">
        <v>42</v>
      </c>
      <c r="F29" s="169" t="s">
        <v>92</v>
      </c>
      <c r="G29" s="185">
        <v>0</v>
      </c>
      <c r="H29" s="171" t="s">
        <v>93</v>
      </c>
    </row>
    <row r="30" spans="1:24" ht="24" hidden="1" customHeight="1">
      <c r="A30" s="177" t="s">
        <v>19</v>
      </c>
      <c r="B30" s="149">
        <v>29</v>
      </c>
      <c r="C30" s="178">
        <v>0</v>
      </c>
      <c r="D30" s="179">
        <v>0</v>
      </c>
      <c r="E30" s="180">
        <v>0</v>
      </c>
      <c r="F30" s="181">
        <v>0</v>
      </c>
      <c r="G30" s="182">
        <v>0</v>
      </c>
      <c r="H30" s="183">
        <v>0</v>
      </c>
    </row>
    <row r="31" spans="1:24" ht="24" hidden="1" customHeight="1">
      <c r="A31" s="144" t="s">
        <v>19</v>
      </c>
      <c r="B31" s="145">
        <v>30</v>
      </c>
      <c r="C31" s="158">
        <v>0</v>
      </c>
      <c r="D31" s="159">
        <v>0</v>
      </c>
      <c r="E31" s="160">
        <v>0</v>
      </c>
      <c r="F31" s="161">
        <v>0</v>
      </c>
      <c r="G31" s="164">
        <v>0</v>
      </c>
      <c r="H31" s="163">
        <v>0</v>
      </c>
    </row>
    <row r="32" spans="1:24" ht="24" hidden="1" customHeight="1">
      <c r="A32" s="144" t="s">
        <v>19</v>
      </c>
      <c r="B32" s="145">
        <v>31</v>
      </c>
      <c r="C32" s="158">
        <v>0</v>
      </c>
      <c r="D32" s="159">
        <v>0</v>
      </c>
      <c r="E32" s="160">
        <v>0</v>
      </c>
      <c r="F32" s="161">
        <v>0</v>
      </c>
      <c r="G32" s="164">
        <v>0</v>
      </c>
      <c r="H32" s="163">
        <v>0</v>
      </c>
    </row>
    <row r="33" spans="1:8" ht="24" hidden="1" customHeight="1">
      <c r="A33" s="144" t="s">
        <v>19</v>
      </c>
      <c r="B33" s="149">
        <v>32</v>
      </c>
      <c r="C33" s="158">
        <v>0</v>
      </c>
      <c r="D33" s="159">
        <v>0</v>
      </c>
      <c r="E33" s="160">
        <v>0</v>
      </c>
      <c r="F33" s="161">
        <v>0</v>
      </c>
      <c r="G33" s="164">
        <v>0</v>
      </c>
      <c r="H33" s="163">
        <v>0</v>
      </c>
    </row>
    <row r="34" spans="1:8" ht="24" hidden="1" customHeight="1">
      <c r="A34" s="144" t="s">
        <v>19</v>
      </c>
      <c r="B34" s="145">
        <v>21</v>
      </c>
      <c r="C34" s="158">
        <v>0</v>
      </c>
      <c r="D34" s="159">
        <v>0</v>
      </c>
      <c r="E34" s="160">
        <v>0</v>
      </c>
      <c r="F34" s="161">
        <v>0</v>
      </c>
      <c r="G34" s="162">
        <v>0</v>
      </c>
      <c r="H34" s="163">
        <v>0</v>
      </c>
    </row>
    <row r="35" spans="1:8" ht="24" hidden="1" customHeight="1">
      <c r="A35" s="144" t="s">
        <v>19</v>
      </c>
      <c r="B35" s="145">
        <v>22</v>
      </c>
      <c r="C35" s="158">
        <v>0</v>
      </c>
      <c r="D35" s="159">
        <v>0</v>
      </c>
      <c r="E35" s="160">
        <v>0</v>
      </c>
      <c r="F35" s="161">
        <v>0</v>
      </c>
      <c r="G35" s="162">
        <v>0</v>
      </c>
      <c r="H35" s="163">
        <v>0</v>
      </c>
    </row>
    <row r="36" spans="1:8" ht="24" hidden="1" customHeight="1">
      <c r="A36" s="144" t="s">
        <v>19</v>
      </c>
      <c r="B36" s="145">
        <v>27</v>
      </c>
      <c r="C36" s="158">
        <v>0</v>
      </c>
      <c r="D36" s="159">
        <v>0</v>
      </c>
      <c r="E36" s="160">
        <v>0</v>
      </c>
      <c r="F36" s="161">
        <v>0</v>
      </c>
      <c r="G36" s="162">
        <v>0</v>
      </c>
      <c r="H36" s="163">
        <v>0</v>
      </c>
    </row>
    <row r="37" spans="1:8" ht="24" hidden="1" customHeight="1" thickBot="1">
      <c r="A37" s="150" t="s">
        <v>19</v>
      </c>
      <c r="B37" s="151">
        <v>28</v>
      </c>
      <c r="C37" s="166">
        <v>0</v>
      </c>
      <c r="D37" s="167">
        <v>0</v>
      </c>
      <c r="E37" s="168">
        <v>0</v>
      </c>
      <c r="F37" s="169">
        <v>0</v>
      </c>
      <c r="G37" s="170">
        <v>0</v>
      </c>
      <c r="H37" s="171">
        <v>0</v>
      </c>
    </row>
    <row r="38" spans="1:8" ht="13" customHeight="1">
      <c r="A38" s="8" t="s">
        <v>118</v>
      </c>
      <c r="B38" s="4"/>
      <c r="C38" s="9"/>
      <c r="D38" s="165"/>
      <c r="E38" s="10" t="s">
        <v>119</v>
      </c>
      <c r="G38" s="12" t="s">
        <v>120</v>
      </c>
    </row>
    <row r="39" spans="1:8" ht="13" customHeight="1">
      <c r="A39" s="8" t="s">
        <v>121</v>
      </c>
      <c r="B39" s="4"/>
      <c r="C39" s="9"/>
      <c r="D39" s="9"/>
      <c r="E39" s="11" t="s">
        <v>122</v>
      </c>
      <c r="G39" s="12" t="s">
        <v>123</v>
      </c>
    </row>
    <row r="40" spans="1:8" ht="13" customHeight="1">
      <c r="A40" s="4"/>
      <c r="B40" s="4"/>
      <c r="C40" s="4"/>
      <c r="D40" s="141"/>
      <c r="E40" s="4"/>
      <c r="F40" s="4"/>
      <c r="G40" s="4"/>
    </row>
    <row r="41" spans="1:8" ht="13" customHeight="1">
      <c r="A41" s="4"/>
      <c r="B41" s="4"/>
      <c r="C41" s="4"/>
      <c r="D41" s="4"/>
    </row>
    <row r="42" spans="1:8" ht="13" customHeight="1">
      <c r="A42" s="4"/>
      <c r="B42" s="4"/>
      <c r="C42" s="4"/>
      <c r="D42" s="4"/>
    </row>
    <row r="43" spans="1:8" ht="13" customHeight="1">
      <c r="A43" s="3"/>
      <c r="C43" s="5"/>
      <c r="D43" s="5"/>
      <c r="E43" s="5"/>
    </row>
    <row r="44" spans="1:8" ht="13" customHeight="1">
      <c r="A44" s="3"/>
      <c r="B44" s="6"/>
      <c r="C44" s="6"/>
      <c r="D44" s="6"/>
      <c r="E44" s="6"/>
    </row>
    <row r="45" spans="1:8" ht="13" customHeight="1">
      <c r="A45" s="3"/>
      <c r="B45" s="6"/>
      <c r="C45" s="6"/>
      <c r="D45" s="6"/>
      <c r="E45" s="6"/>
      <c r="F45" s="6"/>
    </row>
    <row r="46" spans="1:8" ht="13" customHeight="1">
      <c r="A46" s="3"/>
      <c r="B46" s="6"/>
      <c r="C46" s="6"/>
      <c r="D46" s="6"/>
      <c r="E46" s="6"/>
      <c r="F46" s="6"/>
    </row>
    <row r="47" spans="1:8" ht="13" customHeight="1">
      <c r="A47" s="3"/>
    </row>
    <row r="48" spans="1:8" ht="13" customHeight="1">
      <c r="A48" s="3"/>
    </row>
    <row r="49" ht="13" customHeight="1"/>
    <row r="50" ht="13" customHeight="1"/>
    <row r="51" ht="13" customHeight="1"/>
    <row r="52" ht="13" customHeight="1"/>
    <row r="53" ht="13" customHeight="1"/>
    <row r="54" ht="13" customHeight="1"/>
    <row r="55" ht="13" customHeight="1"/>
    <row r="56" ht="13" customHeight="1"/>
    <row r="57" ht="13" customHeight="1"/>
    <row r="58" ht="13" customHeight="1"/>
    <row r="59" ht="13" customHeight="1"/>
    <row r="60" ht="11.5" customHeight="1"/>
    <row r="61" ht="11.5" customHeight="1"/>
    <row r="62" ht="11.5" customHeight="1"/>
    <row r="63" ht="11.5" customHeight="1"/>
    <row r="64" ht="11.5" customHeight="1"/>
    <row r="65" ht="11.5" customHeight="1"/>
    <row r="66" ht="11.5" customHeight="1"/>
    <row r="67" ht="11.5" customHeight="1"/>
    <row r="68" ht="11.5" customHeight="1"/>
    <row r="69" ht="11.5" customHeight="1"/>
    <row r="70" ht="30" customHeight="1"/>
    <row r="71" ht="24" customHeight="1"/>
    <row r="75" ht="27.75" customHeight="1"/>
  </sheetData>
  <sortState ref="B46:H69">
    <sortCondition ref="B46:B69"/>
  </sortState>
  <mergeCells count="38">
    <mergeCell ref="J12:J13"/>
    <mergeCell ref="K12:K13"/>
    <mergeCell ref="J14:J15"/>
    <mergeCell ref="K14:K15"/>
    <mergeCell ref="J16:J17"/>
    <mergeCell ref="K16:K17"/>
    <mergeCell ref="J6:J7"/>
    <mergeCell ref="K6:K7"/>
    <mergeCell ref="J8:J9"/>
    <mergeCell ref="K8:K9"/>
    <mergeCell ref="J10:J11"/>
    <mergeCell ref="K10:K11"/>
    <mergeCell ref="D2:H2"/>
    <mergeCell ref="H4:H5"/>
    <mergeCell ref="S4:S5"/>
    <mergeCell ref="T4:T5"/>
    <mergeCell ref="U4:X4"/>
    <mergeCell ref="J4:J5"/>
    <mergeCell ref="K4:K5"/>
    <mergeCell ref="L4:L5"/>
    <mergeCell ref="M4:M5"/>
    <mergeCell ref="N4:Q4"/>
    <mergeCell ref="A1:H1"/>
    <mergeCell ref="AL4:AO4"/>
    <mergeCell ref="T2:X2"/>
    <mergeCell ref="AC4:AC5"/>
    <mergeCell ref="AD4:AD5"/>
    <mergeCell ref="AE4:AH4"/>
    <mergeCell ref="AJ4:AJ5"/>
    <mergeCell ref="AK4:AK5"/>
    <mergeCell ref="B3:G3"/>
    <mergeCell ref="B2:C2"/>
    <mergeCell ref="G4:G5"/>
    <mergeCell ref="A4:A5"/>
    <mergeCell ref="B4:B5"/>
    <mergeCell ref="C4:C5"/>
    <mergeCell ref="D4:D5"/>
    <mergeCell ref="E4:F5"/>
  </mergeCells>
  <phoneticPr fontId="0" type="noConversion"/>
  <conditionalFormatting sqref="G6:G37">
    <cfRule type="cellIs" dxfId="0" priority="1" operator="equal">
      <formula>0</formula>
    </cfRule>
  </conditionalFormatting>
  <printOptions horizontalCentered="1"/>
  <pageMargins left="0" right="0" top="0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сортмест">
                <anchor moveWithCells="1">
                  <from>
                    <xdr:col>35</xdr:col>
                    <xdr:colOff>50800</xdr:colOff>
                    <xdr:row>1</xdr:row>
                    <xdr:rowOff>222250</xdr:rowOff>
                  </from>
                  <to>
                    <xdr:col>36</xdr:col>
                    <xdr:colOff>69850</xdr:colOff>
                    <xdr:row>1</xdr:row>
                    <xdr:rowOff>431800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2018-12-15T12:17:53Z</cp:lastPrinted>
  <dcterms:created xsi:type="dcterms:W3CDTF">1996-10-08T23:32:33Z</dcterms:created>
  <dcterms:modified xsi:type="dcterms:W3CDTF">2018-12-17T04:18:34Z</dcterms:modified>
</cp:coreProperties>
</file>