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Т Бурятия Москва\Муж бс\"/>
    </mc:Choice>
  </mc:AlternateContent>
  <bookViews>
    <workbookView xWindow="1220" yWindow="-230" windowWidth="9720" windowHeight="7320" activeTab="1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52511"/>
</workbook>
</file>

<file path=xl/calcChain.xml><?xml version="1.0" encoding="utf-8"?>
<calcChain xmlns="http://schemas.openxmlformats.org/spreadsheetml/2006/main">
  <c r="AB2" i="3" l="1"/>
  <c r="Y19" i="3" l="1"/>
  <c r="Y20" i="3"/>
  <c r="Y25" i="3"/>
  <c r="T12" i="1" l="1"/>
  <c r="Y24" i="3"/>
  <c r="Y23" i="3"/>
  <c r="Y22" i="3"/>
  <c r="Y21" i="3"/>
  <c r="Z21" i="3" l="1"/>
  <c r="J14" i="1" s="1"/>
  <c r="Z22" i="3"/>
  <c r="Z23" i="3"/>
  <c r="Z24" i="3"/>
  <c r="J4" i="1"/>
  <c r="J10" i="1"/>
  <c r="J12" i="1"/>
  <c r="V1" i="1" s="1"/>
  <c r="J16" i="1" l="1"/>
  <c r="T2" i="1" s="1"/>
  <c r="J8" i="1"/>
  <c r="P17" i="1"/>
  <c r="P9" i="1"/>
  <c r="P7" i="1"/>
  <c r="P8" i="1"/>
  <c r="P13" i="1"/>
  <c r="P11" i="1"/>
  <c r="P10" i="1"/>
  <c r="P15" i="1"/>
  <c r="P6" i="1"/>
  <c r="P14" i="1"/>
  <c r="P16" i="1"/>
  <c r="P12" i="1"/>
  <c r="N10" i="1"/>
  <c r="N8" i="1"/>
  <c r="N15" i="1"/>
  <c r="N9" i="1"/>
  <c r="N13" i="1"/>
  <c r="N11" i="1"/>
  <c r="N6" i="1"/>
  <c r="N14" i="1"/>
  <c r="N16" i="1"/>
  <c r="N7" i="1"/>
  <c r="N17" i="1"/>
  <c r="T6" i="1"/>
  <c r="N12" i="1"/>
  <c r="Q11" i="1" l="1"/>
  <c r="Q10" i="1"/>
  <c r="Q16" i="1"/>
  <c r="Q14" i="1"/>
  <c r="Q7" i="1"/>
  <c r="Q9" i="1"/>
  <c r="Q6" i="1"/>
  <c r="Q8" i="1"/>
  <c r="Q15" i="1"/>
  <c r="Q12" i="1"/>
  <c r="Q17" i="1"/>
  <c r="Q13" i="1"/>
  <c r="T9" i="1"/>
  <c r="W9" i="1" s="1"/>
  <c r="T10" i="1"/>
  <c r="V10" i="1" s="1"/>
  <c r="W6" i="1"/>
  <c r="U6" i="1"/>
  <c r="V6" i="1"/>
  <c r="X6" i="1"/>
  <c r="Z6" i="1"/>
  <c r="AB6" i="1" s="1"/>
  <c r="AD6" i="1" s="1"/>
  <c r="P18" i="1"/>
  <c r="N18" i="1"/>
  <c r="O9" i="1"/>
  <c r="O10" i="1"/>
  <c r="O12" i="1"/>
  <c r="O14" i="1"/>
  <c r="O6" i="1"/>
  <c r="O8" i="1"/>
  <c r="O16" i="1"/>
  <c r="O15" i="1"/>
  <c r="O17" i="1"/>
  <c r="O13" i="1"/>
  <c r="T7" i="1"/>
  <c r="O7" i="1"/>
  <c r="O11" i="1"/>
  <c r="T13" i="1"/>
  <c r="T8" i="1"/>
  <c r="T11" i="1"/>
  <c r="Q18" i="1" l="1"/>
  <c r="U9" i="1"/>
  <c r="X9" i="1"/>
  <c r="X10" i="1"/>
  <c r="V9" i="1"/>
  <c r="W10" i="1"/>
  <c r="U10" i="1"/>
  <c r="V11" i="1"/>
  <c r="X11" i="1"/>
  <c r="U11" i="1"/>
  <c r="W11" i="1"/>
  <c r="AK6" i="1"/>
  <c r="AE6" i="1"/>
  <c r="AH6" i="1"/>
  <c r="AG6" i="1"/>
  <c r="AF6" i="1"/>
  <c r="U8" i="1"/>
  <c r="Z8" i="1"/>
  <c r="V8" i="1"/>
  <c r="X8" i="1"/>
  <c r="W8" i="1"/>
  <c r="X7" i="1"/>
  <c r="U7" i="1"/>
  <c r="AA7" i="1" s="1"/>
  <c r="V7" i="1"/>
  <c r="Z7" i="1"/>
  <c r="Z10" i="1"/>
  <c r="W7" i="1"/>
  <c r="Z11" i="1"/>
  <c r="Z9" i="1"/>
  <c r="T1" i="1"/>
  <c r="O18" i="1"/>
  <c r="AB8" i="1" l="1"/>
  <c r="AL6" i="1"/>
  <c r="AB7" i="1"/>
  <c r="AB9" i="1"/>
  <c r="AB11" i="1"/>
  <c r="AB10" i="1"/>
  <c r="AM6" i="1"/>
  <c r="AN6" i="1"/>
  <c r="AO6" i="1"/>
  <c r="AD9" i="1" l="1"/>
  <c r="AD11" i="1"/>
  <c r="AD10" i="1"/>
  <c r="AD7" i="1"/>
  <c r="AD8" i="1"/>
  <c r="AE10" i="1" l="1"/>
  <c r="AL10" i="1" s="1"/>
  <c r="AK10" i="1"/>
  <c r="AF10" i="1"/>
  <c r="AM10" i="1" s="1"/>
  <c r="AG10" i="1"/>
  <c r="AN10" i="1" s="1"/>
  <c r="AH10" i="1"/>
  <c r="AO10" i="1" s="1"/>
  <c r="AG11" i="1"/>
  <c r="AN11" i="1" s="1"/>
  <c r="AE11" i="1"/>
  <c r="AL11" i="1" s="1"/>
  <c r="AK11" i="1"/>
  <c r="AF11" i="1"/>
  <c r="AM11" i="1" s="1"/>
  <c r="AH11" i="1"/>
  <c r="AO11" i="1" s="1"/>
  <c r="AF9" i="1"/>
  <c r="AM9" i="1" s="1"/>
  <c r="AH9" i="1"/>
  <c r="AO9" i="1" s="1"/>
  <c r="AK9" i="1"/>
  <c r="AG9" i="1"/>
  <c r="AN9" i="1" s="1"/>
  <c r="AE9" i="1"/>
  <c r="AL9" i="1" s="1"/>
  <c r="AK8" i="1"/>
  <c r="AE8" i="1"/>
  <c r="AL8" i="1" s="1"/>
  <c r="AH8" i="1"/>
  <c r="AO8" i="1" s="1"/>
  <c r="AG8" i="1"/>
  <c r="AN8" i="1" s="1"/>
  <c r="AF8" i="1"/>
  <c r="AM8" i="1" s="1"/>
  <c r="AF7" i="1"/>
  <c r="AH7" i="1"/>
  <c r="AE7" i="1"/>
  <c r="AG7" i="1"/>
  <c r="AK7" i="1"/>
  <c r="AM7" i="1" l="1"/>
  <c r="AM12" i="1" s="1"/>
  <c r="AF12" i="1"/>
  <c r="AL7" i="1"/>
  <c r="AL12" i="1" s="1"/>
  <c r="AE12" i="1"/>
  <c r="AN7" i="1"/>
  <c r="AN12" i="1" s="1"/>
  <c r="AG12" i="1"/>
  <c r="AO7" i="1"/>
  <c r="AO12" i="1" s="1"/>
  <c r="AH12" i="1"/>
  <c r="W5" i="3" l="1"/>
  <c r="AB6" i="3" l="1"/>
  <c r="W6" i="3"/>
  <c r="V3" i="3" l="1"/>
</calcChain>
</file>

<file path=xl/sharedStrings.xml><?xml version="1.0" encoding="utf-8"?>
<sst xmlns="http://schemas.openxmlformats.org/spreadsheetml/2006/main" count="158" uniqueCount="84">
  <si>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</si>
  <si>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</si>
  <si>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</si>
  <si>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</si>
  <si>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</si>
  <si>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</si>
  <si>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</si>
  <si>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</si>
  <si>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</si>
  <si>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</si>
  <si>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</si>
  <si>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</si>
  <si>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</si>
  <si>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</si>
  <si>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</si>
  <si>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</si>
  <si>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</si>
  <si>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</si>
  <si>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</si>
  <si>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5-6</t>
  </si>
  <si>
    <t>7</t>
  </si>
  <si>
    <t>Субъект</t>
  </si>
  <si>
    <t>№пп</t>
  </si>
  <si>
    <t>СМИТ</t>
  </si>
  <si>
    <t>УТЕШ</t>
  </si>
  <si>
    <t>М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</si>
  <si>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</si>
  <si>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</si>
  <si>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</si>
  <si>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</si>
  <si>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</si>
  <si>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</si>
  <si>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</si>
  <si>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</si>
  <si>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</si>
  <si>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</si>
  <si>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</si>
  <si>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Мос</t>
  </si>
  <si>
    <t>участников</t>
  </si>
  <si>
    <t>Гл. судья, судья ВК</t>
  </si>
  <si>
    <t>мин</t>
  </si>
  <si>
    <t>БОЕВОЕ САМБО</t>
  </si>
  <si>
    <t xml:space="preserve">ИТОГОВЫЙ ПРОТОКОЛ  БОЕВОЕ САМБО                                            </t>
  </si>
  <si>
    <t>АБАРЗАДИЕВ  Эрдэм Баяржгалович</t>
  </si>
  <si>
    <t>СФО</t>
  </si>
  <si>
    <t>Р.Бурятия, Улан-Удэ</t>
  </si>
  <si>
    <t>Цыдыпов Б.В,Эрдынеев Б.Б..</t>
  </si>
  <si>
    <t>БАЛДАНОВ Дондок Дашиевич</t>
  </si>
  <si>
    <t>03.04.98, КМС</t>
  </si>
  <si>
    <t>ДФО</t>
  </si>
  <si>
    <t>Р.Бурятия, Улан-Удэ, Мо</t>
  </si>
  <si>
    <t/>
  </si>
  <si>
    <t>Цыдыпов Б.В.</t>
  </si>
  <si>
    <t>ООРЖАК Эчис Эрен-Оолович</t>
  </si>
  <si>
    <t>27.06.98, КМС</t>
  </si>
  <si>
    <t>Новосибирская, Новосибирск, МО</t>
  </si>
  <si>
    <t>Митрохин Е.А.</t>
  </si>
  <si>
    <t>ЦЫБЕНОВ Буянто Балданович</t>
  </si>
  <si>
    <t>Р.Бурятия, Улан-Удэ, МО</t>
  </si>
  <si>
    <t>Цыдыпов Б.В., Жигжитов Б.С.</t>
  </si>
  <si>
    <t>Р.Бурятия, Улан-Удэ, Д</t>
  </si>
  <si>
    <t>Лхагваев Зандан</t>
  </si>
  <si>
    <t>ОТХУУ Батбаяр</t>
  </si>
  <si>
    <t>БАТХУЛУУН</t>
  </si>
  <si>
    <t>17.08.89, КМС</t>
  </si>
  <si>
    <t>Иркутская, Иркутск, МО</t>
  </si>
  <si>
    <t>Журавлев Ю.М.</t>
  </si>
  <si>
    <t>27.08.88, КМС</t>
  </si>
  <si>
    <t>03.12.90, КМС</t>
  </si>
  <si>
    <t>27.12.97, КМС</t>
  </si>
  <si>
    <t>01.01.90, КМС</t>
  </si>
  <si>
    <t>3:1</t>
  </si>
  <si>
    <t>4:0</t>
  </si>
  <si>
    <t>НЕЧУПУРЕНКО Василий Игоревич</t>
  </si>
  <si>
    <t>Всероссийские соревнования по самбо «Памяти героя-пограничника Н. Петрова» мужчины, женщины, мужчины (боевое) 22-25 марта г. Улан-Удэ Р. Бурятия</t>
  </si>
  <si>
    <t>22-25 марта 2019 года                          Респ. Бурятия, Улан-Удэ</t>
  </si>
  <si>
    <t>в.к. 57 кг.</t>
  </si>
  <si>
    <t>7 участников</t>
  </si>
  <si>
    <t>52 мин</t>
  </si>
  <si>
    <t>Е.А.Борков</t>
  </si>
  <si>
    <t>/г.Москва/</t>
  </si>
  <si>
    <t>Гл. секретарь, судья ВК</t>
  </si>
  <si>
    <t>С.Н.Мордовин</t>
  </si>
  <si>
    <t>/Р.Алтай/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</si>
</sst>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sz val="12"/>
      <name val="Arial Narrow"/>
      <family val="2"/>
      <charset val="204"/>
    </font>
    <font>
      <sz val="11"/>
      <name val="Arial"/>
      <family val="2"/>
      <charset val="204"/>
    </font>
    <font>
      <b/>
      <sz val="8"/>
      <name val="Arial Narrow"/>
      <family val="2"/>
      <charset val="204"/>
    </font>
    <font>
      <i/>
      <sz val="12"/>
      <name val="Arial"/>
      <family val="2"/>
      <charset val="204"/>
    </font>
    <font>
      <sz val="14"/>
      <name val="CyrillicOld"/>
    </font>
    <font>
      <sz val="12"/>
      <color theme="0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i/>
      <sz val="14"/>
      <name val="Arial Narrow"/>
      <family val="2"/>
      <charset val="204"/>
    </font>
    <font>
      <b/>
      <i/>
      <sz val="11"/>
      <name val="Arial Narrow"/>
      <family val="2"/>
      <charset val="204"/>
    </font>
    <font>
      <sz val="10"/>
      <color theme="0"/>
      <name val="Arial"/>
      <family val="2"/>
      <charset val="204"/>
    </font>
    <font>
      <i/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7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49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 applyBorder="1"/>
    <xf numFmtId="0" fontId="4" fillId="0" borderId="0" xfId="1" applyFont="1" applyBorder="1" applyAlignment="1" applyProtection="1"/>
    <xf numFmtId="0" fontId="9" fillId="0" borderId="0" xfId="1" applyFont="1" applyAlignment="1" applyProtection="1"/>
    <xf numFmtId="49" fontId="2" fillId="0" borderId="7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8" fillId="0" borderId="0" xfId="1" applyNumberFormat="1" applyFont="1" applyAlignment="1" applyProtection="1">
      <alignment vertical="center" wrapText="1"/>
    </xf>
    <xf numFmtId="0" fontId="4" fillId="0" borderId="1" xfId="1" applyFont="1" applyBorder="1" applyAlignment="1" applyProtection="1"/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0" fillId="0" borderId="0" xfId="0" applyFill="1"/>
    <xf numFmtId="0" fontId="5" fillId="0" borderId="0" xfId="0" applyNumberFormat="1" applyFont="1" applyBorder="1" applyAlignment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/>
      <protection locked="0" hidden="1"/>
    </xf>
    <xf numFmtId="0" fontId="16" fillId="0" borderId="15" xfId="0" applyFont="1" applyBorder="1" applyAlignment="1" applyProtection="1">
      <alignment horizontal="center"/>
      <protection locked="0" hidden="1"/>
    </xf>
    <xf numFmtId="0" fontId="16" fillId="0" borderId="16" xfId="0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/>
      <protection locked="0" hidden="1"/>
    </xf>
    <xf numFmtId="0" fontId="16" fillId="0" borderId="20" xfId="0" applyNumberFormat="1" applyFont="1" applyFill="1" applyBorder="1" applyAlignment="1" applyProtection="1">
      <alignment horizontal="center"/>
      <protection locked="0" hidden="1"/>
    </xf>
    <xf numFmtId="0" fontId="16" fillId="4" borderId="20" xfId="0" applyNumberFormat="1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/>
    <xf numFmtId="0" fontId="10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Border="1" applyAlignment="1" applyProtection="1">
      <alignment horizontal="center"/>
      <protection locked="0" hidden="1"/>
    </xf>
    <xf numFmtId="0" fontId="21" fillId="0" borderId="16" xfId="0" applyFont="1" applyBorder="1" applyAlignment="1">
      <alignment horizontal="left" vertical="center"/>
    </xf>
    <xf numFmtId="0" fontId="21" fillId="0" borderId="20" xfId="0" applyNumberFormat="1" applyFont="1" applyFill="1" applyBorder="1" applyAlignment="1" applyProtection="1">
      <alignment horizontal="center"/>
      <protection locked="0" hidden="1"/>
    </xf>
    <xf numFmtId="0" fontId="21" fillId="4" borderId="20" xfId="0" applyNumberFormat="1" applyFont="1" applyFill="1" applyBorder="1" applyAlignment="1" applyProtection="1">
      <alignment horizontal="center"/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0" fontId="21" fillId="0" borderId="15" xfId="0" applyFont="1" applyBorder="1" applyAlignment="1">
      <alignment horizontal="left" vertical="center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locked="0" hidden="1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1" applyFont="1" applyAlignment="1" applyProtection="1">
      <protection locked="0"/>
    </xf>
    <xf numFmtId="0" fontId="11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2" fillId="0" borderId="0" xfId="1" applyFont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/>
      <protection locked="0" hidden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30" xfId="0" applyFont="1" applyBorder="1" applyAlignment="1" applyProtection="1">
      <alignment horizontal="center"/>
      <protection locked="0" hidden="1"/>
    </xf>
    <xf numFmtId="0" fontId="0" fillId="0" borderId="31" xfId="0" applyBorder="1"/>
    <xf numFmtId="0" fontId="0" fillId="0" borderId="22" xfId="0" applyBorder="1"/>
    <xf numFmtId="0" fontId="0" fillId="0" borderId="32" xfId="0" applyBorder="1"/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33" xfId="0" applyFont="1" applyBorder="1" applyAlignment="1" applyProtection="1">
      <alignment horizontal="center"/>
      <protection locked="0" hidden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5" xfId="0" applyFont="1" applyBorder="1" applyAlignment="1">
      <alignment horizontal="left" vertical="center"/>
    </xf>
    <xf numFmtId="0" fontId="19" fillId="0" borderId="0" xfId="1" applyFont="1" applyAlignment="1" applyProtection="1">
      <protection locked="0"/>
    </xf>
    <xf numFmtId="0" fontId="8" fillId="0" borderId="0" xfId="0" applyNumberFormat="1" applyFont="1"/>
    <xf numFmtId="0" fontId="8" fillId="0" borderId="0" xfId="0" applyFont="1" applyAlignment="1"/>
    <xf numFmtId="49" fontId="8" fillId="0" borderId="0" xfId="0" applyNumberFormat="1" applyFont="1"/>
    <xf numFmtId="0" fontId="4" fillId="0" borderId="10" xfId="0" applyFont="1" applyBorder="1" applyAlignment="1">
      <alignment horizontal="center"/>
    </xf>
    <xf numFmtId="0" fontId="8" fillId="0" borderId="1" xfId="0" applyFont="1" applyBorder="1"/>
    <xf numFmtId="0" fontId="4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0" borderId="8" xfId="0" applyFont="1" applyBorder="1"/>
    <xf numFmtId="49" fontId="5" fillId="0" borderId="24" xfId="0" applyNumberFormat="1" applyFont="1" applyBorder="1" applyAlignment="1">
      <alignment horizontal="center"/>
    </xf>
    <xf numFmtId="0" fontId="8" fillId="0" borderId="5" xfId="0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8" fillId="0" borderId="0" xfId="1" applyFont="1" applyBorder="1" applyAlignment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23" fillId="0" borderId="0" xfId="1" applyFont="1" applyAlignment="1" applyProtection="1"/>
    <xf numFmtId="0" fontId="17" fillId="0" borderId="0" xfId="1" applyFont="1" applyAlignment="1" applyProtection="1"/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72" xfId="0" applyNumberFormat="1" applyFont="1" applyBorder="1" applyAlignment="1" applyProtection="1">
      <alignment vertical="center" wrapText="1"/>
      <protection locked="0"/>
    </xf>
    <xf numFmtId="0" fontId="5" fillId="0" borderId="28" xfId="0" applyNumberFormat="1" applyFont="1" applyBorder="1" applyAlignment="1" applyProtection="1">
      <alignment vertical="center" wrapText="1"/>
      <protection locked="0"/>
    </xf>
    <xf numFmtId="0" fontId="5" fillId="0" borderId="40" xfId="0" applyNumberFormat="1" applyFont="1" applyBorder="1" applyAlignment="1" applyProtection="1">
      <alignment vertical="center" wrapText="1"/>
      <protection locked="0"/>
    </xf>
    <xf numFmtId="0" fontId="5" fillId="0" borderId="70" xfId="0" applyNumberFormat="1" applyFont="1" applyBorder="1" applyAlignment="1" applyProtection="1">
      <alignment vertical="center" wrapText="1"/>
      <protection locked="0"/>
    </xf>
    <xf numFmtId="0" fontId="5" fillId="0" borderId="11" xfId="0" applyNumberFormat="1" applyFont="1" applyBorder="1" applyAlignment="1" applyProtection="1">
      <alignment vertical="center" wrapText="1"/>
      <protection locked="0"/>
    </xf>
    <xf numFmtId="0" fontId="5" fillId="0" borderId="78" xfId="0" applyNumberFormat="1" applyFont="1" applyBorder="1" applyAlignment="1" applyProtection="1">
      <alignment vertical="center" wrapText="1"/>
      <protection locked="0"/>
    </xf>
    <xf numFmtId="0" fontId="5" fillId="0" borderId="42" xfId="0" applyNumberFormat="1" applyFont="1" applyBorder="1" applyAlignment="1" applyProtection="1">
      <alignment vertical="center" wrapText="1"/>
      <protection locked="0"/>
    </xf>
    <xf numFmtId="0" fontId="5" fillId="0" borderId="79" xfId="0" applyNumberFormat="1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15" fillId="0" borderId="80" xfId="0" applyFont="1" applyBorder="1" applyAlignment="1" applyProtection="1">
      <alignment vertical="center" wrapText="1"/>
      <protection locked="0"/>
    </xf>
    <xf numFmtId="0" fontId="5" fillId="0" borderId="51" xfId="0" applyNumberFormat="1" applyFont="1" applyBorder="1" applyAlignment="1" applyProtection="1">
      <alignment vertical="center" wrapText="1"/>
      <protection locked="0"/>
    </xf>
    <xf numFmtId="0" fontId="5" fillId="0" borderId="34" xfId="0" applyNumberFormat="1" applyFont="1" applyBorder="1" applyAlignment="1" applyProtection="1">
      <alignment vertical="center" wrapText="1"/>
      <protection locked="0"/>
    </xf>
    <xf numFmtId="0" fontId="5" fillId="0" borderId="35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 applyProtection="1"/>
    <xf numFmtId="0" fontId="26" fillId="0" borderId="0" xfId="0" applyFont="1"/>
    <xf numFmtId="0" fontId="27" fillId="0" borderId="0" xfId="0" applyFont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17" xfId="0" applyNumberFormat="1" applyFont="1" applyBorder="1" applyAlignment="1" applyProtection="1">
      <alignment vertical="center" wrapText="1"/>
      <protection locked="0"/>
    </xf>
    <xf numFmtId="0" fontId="5" fillId="0" borderId="18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5" fillId="0" borderId="43" xfId="1" applyFont="1" applyBorder="1" applyAlignment="1" applyProtection="1">
      <alignment horizontal="center" vertical="center" wrapText="1"/>
    </xf>
    <xf numFmtId="0" fontId="5" fillId="0" borderId="4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5" fillId="0" borderId="41" xfId="1" applyFont="1" applyBorder="1" applyAlignment="1" applyProtection="1">
      <alignment horizontal="center" vertical="center" wrapText="1"/>
    </xf>
    <xf numFmtId="0" fontId="5" fillId="0" borderId="45" xfId="1" applyFont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" fillId="0" borderId="48" xfId="1" applyFont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 vertical="center"/>
    </xf>
    <xf numFmtId="0" fontId="2" fillId="0" borderId="50" xfId="1" applyFont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78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24" fillId="2" borderId="48" xfId="1" applyFont="1" applyFill="1" applyBorder="1" applyAlignment="1" applyProtection="1">
      <alignment horizontal="center" vertical="center" wrapText="1"/>
    </xf>
    <xf numFmtId="0" fontId="24" fillId="2" borderId="49" xfId="1" applyFont="1" applyFill="1" applyBorder="1" applyAlignment="1" applyProtection="1">
      <alignment horizontal="center" vertical="center" wrapText="1"/>
    </xf>
    <xf numFmtId="0" fontId="24" fillId="2" borderId="5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78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64" xfId="1" applyFont="1" applyBorder="1" applyAlignment="1" applyProtection="1">
      <alignment horizontal="center" vertical="center" wrapText="1"/>
    </xf>
    <xf numFmtId="0" fontId="6" fillId="0" borderId="65" xfId="1" applyFont="1" applyBorder="1" applyAlignment="1" applyProtection="1">
      <alignment horizontal="center" vertical="center" wrapText="1"/>
    </xf>
    <xf numFmtId="0" fontId="6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 applyProtection="1">
      <alignment horizontal="center" vertical="center" wrapText="1"/>
    </xf>
    <xf numFmtId="0" fontId="6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 vertical="center" textRotation="90" wrapText="1"/>
    </xf>
    <xf numFmtId="0" fontId="18" fillId="0" borderId="3" xfId="0" applyFont="1" applyBorder="1" applyAlignment="1" applyProtection="1">
      <alignment horizontal="center" vertical="center" textRotation="90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/>
      <protection locked="0" hidden="1"/>
    </xf>
    <xf numFmtId="0" fontId="10" fillId="3" borderId="49" xfId="0" applyFont="1" applyFill="1" applyBorder="1" applyAlignment="1" applyProtection="1">
      <alignment horizontal="center" vertical="center"/>
      <protection locked="0" hidden="1"/>
    </xf>
    <xf numFmtId="0" fontId="10" fillId="3" borderId="50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 hidden="1"/>
    </xf>
    <xf numFmtId="0" fontId="10" fillId="3" borderId="76" xfId="0" applyFont="1" applyFill="1" applyBorder="1" applyAlignment="1" applyProtection="1">
      <alignment horizontal="center" vertical="center"/>
      <protection locked="0" hidden="1"/>
    </xf>
    <xf numFmtId="0" fontId="10" fillId="3" borderId="77" xfId="0" applyFont="1" applyFill="1" applyBorder="1" applyAlignment="1" applyProtection="1">
      <alignment horizontal="center" vertical="center"/>
      <protection locked="0" hidden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4" fillId="2" borderId="48" xfId="1" applyFont="1" applyFill="1" applyBorder="1" applyAlignment="1" applyProtection="1">
      <alignment horizontal="center" vertical="center" wrapText="1"/>
      <protection locked="0"/>
    </xf>
    <xf numFmtId="0" fontId="24" fillId="2" borderId="49" xfId="1" applyFont="1" applyFill="1" applyBorder="1" applyAlignment="1" applyProtection="1">
      <alignment horizontal="center" vertical="center" wrapText="1"/>
      <protection locked="0"/>
    </xf>
    <xf numFmtId="0" fontId="24" fillId="2" borderId="50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8" fillId="0" borderId="4" xfId="0" applyFont="1" applyBorder="1" applyAlignment="1" applyProtection="1">
      <alignment vertical="center" textRotation="90" wrapText="1"/>
    </xf>
    <xf numFmtId="0" fontId="18" fillId="0" borderId="3" xfId="0" applyFont="1" applyBorder="1" applyAlignment="1" applyProtection="1">
      <alignment vertical="center" textRotation="90" wrapText="1"/>
    </xf>
    <xf numFmtId="0" fontId="8" fillId="0" borderId="0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88900</xdr:rowOff>
    </xdr:from>
    <xdr:to>
      <xdr:col>1</xdr:col>
      <xdr:colOff>695325</xdr:colOff>
      <xdr:row>1</xdr:row>
      <xdr:rowOff>298450</xdr:rowOff>
    </xdr:to>
    <xdr:pic>
      <xdr:nvPicPr>
        <xdr:cNvPr id="1234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8900"/>
          <a:ext cx="571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2439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244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B37"/>
  <sheetViews>
    <sheetView topLeftCell="A21" workbookViewId="0">
      <selection activeCell="U33" sqref="A1:U33"/>
    </sheetView>
  </sheetViews>
  <sheetFormatPr defaultRowHeight="12.5"/>
  <cols>
    <col min="1" max="1" width="4.81640625" customWidth="1"/>
    <col min="2" max="2" width="17.54296875" customWidth="1"/>
    <col min="3" max="3" width="10.54296875" customWidth="1"/>
    <col min="4" max="4" width="9.54296875" customWidth="1"/>
    <col min="5" max="17" width="4.7265625" customWidth="1"/>
    <col min="18" max="18" width="17.54296875" customWidth="1"/>
    <col min="19" max="19" width="10.54296875" customWidth="1"/>
    <col min="20" max="20" width="9.54296875" customWidth="1"/>
    <col min="21" max="21" width="4.7265625" customWidth="1"/>
    <col min="23" max="23" width="9.1796875" customWidth="1"/>
    <col min="24" max="24" width="0" hidden="1" customWidth="1"/>
    <col min="25" max="25" width="5.7265625" hidden="1" customWidth="1"/>
    <col min="26" max="26" width="2.7265625" hidden="1" customWidth="1"/>
    <col min="27" max="27" width="0" hidden="1" customWidth="1"/>
  </cols>
  <sheetData>
    <row r="1" spans="1:28" ht="24.75" customHeight="1">
      <c r="A1" s="183" t="s">
        <v>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X1" s="63"/>
      <c r="Y1" s="63"/>
      <c r="Z1" s="63"/>
      <c r="AA1" s="63"/>
    </row>
    <row r="2" spans="1:28" ht="26.25" customHeight="1" thickBot="1">
      <c r="A2" s="35"/>
      <c r="B2" s="35"/>
      <c r="C2" s="184" t="s">
        <v>12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35"/>
      <c r="T2" s="35"/>
      <c r="U2" s="35"/>
      <c r="V2">
        <v>5</v>
      </c>
      <c r="W2" s="2" t="s">
        <v>40</v>
      </c>
      <c r="X2" s="63"/>
      <c r="Y2" s="63"/>
      <c r="Z2" s="63"/>
      <c r="AA2" s="63"/>
      <c r="AB2" s="139">
        <f>V2+1</f>
        <v>6</v>
      </c>
    </row>
    <row r="3" spans="1:28" ht="36" customHeight="1" thickBot="1">
      <c r="A3" s="35"/>
      <c r="B3" s="35"/>
      <c r="C3" s="164" t="s">
        <v>74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35"/>
      <c r="T3" s="35"/>
      <c r="U3" s="35"/>
      <c r="V3" t="e">
        <f>SUM(AB2*W6)+(4*AB6)</f>
        <v>#REF!</v>
      </c>
      <c r="W3" s="2" t="s">
        <v>40</v>
      </c>
      <c r="X3" s="63"/>
      <c r="Y3" s="63"/>
      <c r="Z3" s="63"/>
      <c r="AA3" s="63"/>
    </row>
    <row r="4" spans="1:28" ht="26.25" customHeight="1" thickBot="1">
      <c r="A4" s="12"/>
      <c r="B4" s="12"/>
      <c r="C4" s="167" t="s">
        <v>75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35"/>
      <c r="T4" s="35"/>
      <c r="U4" s="35"/>
      <c r="X4" s="63"/>
      <c r="Y4" s="63"/>
      <c r="Z4" s="63"/>
      <c r="AA4" s="63"/>
    </row>
    <row r="5" spans="1:28" ht="21" customHeight="1" thickBot="1">
      <c r="A5" s="35"/>
      <c r="B5" s="14" t="s">
        <v>41</v>
      </c>
      <c r="C5" s="35"/>
      <c r="D5" s="35"/>
      <c r="E5" s="35"/>
      <c r="F5" s="35"/>
      <c r="G5" s="35"/>
      <c r="H5" s="158" t="s">
        <v>76</v>
      </c>
      <c r="I5" s="159"/>
      <c r="J5" s="159"/>
      <c r="K5" s="159"/>
      <c r="L5" s="159"/>
      <c r="M5" s="159"/>
      <c r="N5" s="160"/>
      <c r="O5" s="180" t="s">
        <v>77</v>
      </c>
      <c r="P5" s="181"/>
      <c r="Q5" s="182"/>
      <c r="R5" s="140" t="s">
        <v>78</v>
      </c>
      <c r="S5" s="35"/>
      <c r="T5" s="35"/>
      <c r="U5" s="35"/>
      <c r="W5" t="e">
        <f>#REF!</f>
        <v>#REF!</v>
      </c>
      <c r="X5" s="63"/>
      <c r="Y5" s="63"/>
      <c r="Z5" s="63"/>
      <c r="AA5" s="63"/>
      <c r="AB5" s="2" t="s">
        <v>38</v>
      </c>
    </row>
    <row r="6" spans="1:28" ht="15" customHeight="1">
      <c r="A6" s="35"/>
      <c r="B6" s="35"/>
      <c r="C6" s="35"/>
      <c r="D6" s="35"/>
      <c r="E6" s="93"/>
      <c r="F6" s="93"/>
      <c r="G6" s="93"/>
      <c r="H6" s="19"/>
      <c r="I6" s="20"/>
      <c r="J6" s="20"/>
      <c r="K6" s="20"/>
      <c r="L6" s="20"/>
      <c r="M6" s="20"/>
      <c r="N6" s="93"/>
      <c r="O6" s="93"/>
      <c r="P6" s="93"/>
      <c r="Q6" s="93"/>
      <c r="R6" s="35"/>
      <c r="S6" s="35"/>
      <c r="T6" s="35"/>
      <c r="U6" s="35"/>
      <c r="W6" t="e">
        <f>IF(W5=8,9,IF(W5=7,8,IF(W5=6,7,IF(W5=5,5,W5-1))))</f>
        <v>#REF!</v>
      </c>
      <c r="X6" s="63"/>
      <c r="Y6" s="63"/>
      <c r="Z6" s="63"/>
      <c r="AA6" s="63"/>
      <c r="AB6" t="e">
        <f>IF(W5=8,2,IF(W5=7,1,IF(W5&lt;7,0,)))</f>
        <v>#REF!</v>
      </c>
    </row>
    <row r="7" spans="1:28" ht="18" customHeight="1" thickBot="1">
      <c r="A7" s="193" t="s">
        <v>0</v>
      </c>
      <c r="B7" s="193"/>
      <c r="C7" s="35"/>
      <c r="D7" s="35"/>
      <c r="E7" s="27"/>
      <c r="F7" s="27"/>
      <c r="G7" s="27"/>
      <c r="H7" s="27"/>
      <c r="I7" s="161" t="s">
        <v>11</v>
      </c>
      <c r="J7" s="161"/>
      <c r="K7" s="161"/>
      <c r="L7" s="161"/>
      <c r="M7" s="161"/>
      <c r="N7" s="27"/>
      <c r="O7" s="27"/>
      <c r="P7" s="27"/>
      <c r="Q7" s="21"/>
      <c r="R7" s="8"/>
      <c r="S7" s="36"/>
      <c r="T7" s="188" t="s">
        <v>1</v>
      </c>
      <c r="U7" s="188"/>
      <c r="X7" s="63"/>
      <c r="Y7" s="63"/>
      <c r="Z7" s="63"/>
      <c r="AA7" s="63"/>
    </row>
    <row r="8" spans="1:28" ht="12.75" customHeight="1" thickBot="1">
      <c r="A8" s="194">
        <v>1</v>
      </c>
      <c r="B8" s="191" t="s">
        <v>43</v>
      </c>
      <c r="C8" s="189" t="s">
        <v>67</v>
      </c>
      <c r="D8" s="189" t="s">
        <v>45</v>
      </c>
      <c r="E8" s="27"/>
      <c r="F8" s="27"/>
      <c r="G8" s="27"/>
      <c r="H8" s="27"/>
      <c r="I8" s="27" t="s">
        <v>15</v>
      </c>
      <c r="J8" s="27"/>
      <c r="K8" s="27"/>
      <c r="L8" s="27"/>
      <c r="M8" s="27"/>
      <c r="N8" s="27"/>
      <c r="O8" s="27"/>
      <c r="P8" s="27"/>
      <c r="Q8" s="27"/>
      <c r="R8" s="191" t="s">
        <v>47</v>
      </c>
      <c r="S8" s="189" t="s">
        <v>48</v>
      </c>
      <c r="T8" s="189" t="s">
        <v>50</v>
      </c>
      <c r="U8" s="185">
        <v>2</v>
      </c>
      <c r="X8" s="63"/>
      <c r="Y8" s="63"/>
      <c r="Z8" s="63"/>
      <c r="AA8" s="63"/>
    </row>
    <row r="9" spans="1:28" ht="12.75" customHeight="1">
      <c r="A9" s="195"/>
      <c r="B9" s="192"/>
      <c r="C9" s="190"/>
      <c r="D9" s="190"/>
      <c r="E9" s="22">
        <v>5</v>
      </c>
      <c r="F9" s="27"/>
      <c r="G9" s="28"/>
      <c r="H9" s="18">
        <v>5</v>
      </c>
      <c r="I9" s="196" t="s">
        <v>62</v>
      </c>
      <c r="J9" s="197"/>
      <c r="K9" s="197"/>
      <c r="L9" s="197"/>
      <c r="M9" s="198"/>
      <c r="N9" s="27"/>
      <c r="O9" s="27"/>
      <c r="P9" s="27"/>
      <c r="Q9" s="22">
        <v>2</v>
      </c>
      <c r="R9" s="192"/>
      <c r="S9" s="190"/>
      <c r="T9" s="190"/>
      <c r="U9" s="186"/>
      <c r="X9" s="63"/>
      <c r="Y9" s="63"/>
      <c r="Z9" s="63"/>
      <c r="AA9" s="63"/>
    </row>
    <row r="10" spans="1:28" ht="12.75" customHeight="1" thickBot="1">
      <c r="A10" s="204">
        <v>5</v>
      </c>
      <c r="B10" s="170" t="s">
        <v>62</v>
      </c>
      <c r="C10" s="162" t="s">
        <v>70</v>
      </c>
      <c r="D10" s="162" t="s">
        <v>60</v>
      </c>
      <c r="E10" s="25" t="s">
        <v>71</v>
      </c>
      <c r="F10" s="29"/>
      <c r="G10" s="30"/>
      <c r="H10" s="31"/>
      <c r="I10" s="199"/>
      <c r="J10" s="200"/>
      <c r="K10" s="200"/>
      <c r="L10" s="200"/>
      <c r="M10" s="201"/>
      <c r="N10" s="27"/>
      <c r="O10" s="32"/>
      <c r="P10" s="29"/>
      <c r="Q10" s="25" t="s">
        <v>72</v>
      </c>
      <c r="R10" s="170" t="s">
        <v>63</v>
      </c>
      <c r="S10" s="162" t="s">
        <v>68</v>
      </c>
      <c r="T10" s="162" t="s">
        <v>60</v>
      </c>
      <c r="U10" s="185">
        <v>6</v>
      </c>
      <c r="X10" s="63"/>
      <c r="Y10" s="63"/>
      <c r="Z10" s="63"/>
      <c r="AA10" s="63"/>
    </row>
    <row r="11" spans="1:28" ht="12.75" customHeight="1" thickBot="1">
      <c r="A11" s="195"/>
      <c r="B11" s="171"/>
      <c r="C11" s="163"/>
      <c r="D11" s="163"/>
      <c r="E11" s="27"/>
      <c r="F11" s="31"/>
      <c r="G11" s="22">
        <v>5</v>
      </c>
      <c r="H11" s="33"/>
      <c r="I11" s="27"/>
      <c r="J11" s="27"/>
      <c r="K11" s="26" t="s">
        <v>72</v>
      </c>
      <c r="L11" s="27"/>
      <c r="M11" s="27"/>
      <c r="N11" s="31"/>
      <c r="O11" s="22">
        <v>4</v>
      </c>
      <c r="P11" s="31"/>
      <c r="Q11" s="27"/>
      <c r="R11" s="171"/>
      <c r="S11" s="163"/>
      <c r="T11" s="163"/>
      <c r="U11" s="186"/>
      <c r="X11" s="63"/>
      <c r="Y11" s="63"/>
      <c r="Z11" s="63"/>
      <c r="AA11" s="63"/>
    </row>
    <row r="12" spans="1:28" ht="12.75" customHeight="1" thickBot="1">
      <c r="A12" s="194">
        <v>3</v>
      </c>
      <c r="B12" s="168" t="s">
        <v>57</v>
      </c>
      <c r="C12" s="178" t="s">
        <v>69</v>
      </c>
      <c r="D12" s="178" t="s">
        <v>58</v>
      </c>
      <c r="E12" s="27"/>
      <c r="F12" s="31"/>
      <c r="G12" s="25" t="s">
        <v>72</v>
      </c>
      <c r="H12" s="33"/>
      <c r="I12" s="27"/>
      <c r="J12" s="27"/>
      <c r="K12" s="27"/>
      <c r="L12" s="27"/>
      <c r="M12" s="27"/>
      <c r="N12" s="31"/>
      <c r="O12" s="25" t="s">
        <v>72</v>
      </c>
      <c r="P12" s="31"/>
      <c r="Q12" s="27"/>
      <c r="R12" s="168" t="s">
        <v>73</v>
      </c>
      <c r="S12" s="178" t="s">
        <v>64</v>
      </c>
      <c r="T12" s="178" t="s">
        <v>65</v>
      </c>
      <c r="U12" s="187">
        <v>4</v>
      </c>
      <c r="X12" s="63"/>
      <c r="Y12" s="63"/>
      <c r="Z12" s="63"/>
      <c r="AA12" s="63"/>
    </row>
    <row r="13" spans="1:28" ht="12.75" customHeight="1" thickBot="1">
      <c r="A13" s="195"/>
      <c r="B13" s="169"/>
      <c r="C13" s="179"/>
      <c r="D13" s="179"/>
      <c r="E13" s="22">
        <v>3</v>
      </c>
      <c r="F13" s="34"/>
      <c r="G13" s="30"/>
      <c r="H13" s="31"/>
      <c r="I13" s="27" t="s">
        <v>16</v>
      </c>
      <c r="J13" s="27"/>
      <c r="K13" s="27"/>
      <c r="L13" s="27"/>
      <c r="M13" s="27"/>
      <c r="N13" s="31"/>
      <c r="O13" s="32"/>
      <c r="P13" s="34"/>
      <c r="Q13" s="22">
        <v>4</v>
      </c>
      <c r="R13" s="169"/>
      <c r="S13" s="179"/>
      <c r="T13" s="179"/>
      <c r="U13" s="186"/>
      <c r="X13" s="63"/>
      <c r="Y13" s="63"/>
      <c r="Z13" s="63"/>
      <c r="AA13" s="63"/>
    </row>
    <row r="14" spans="1:28" ht="12.75" customHeight="1" thickBot="1">
      <c r="A14" s="204">
        <v>7</v>
      </c>
      <c r="B14" s="170" t="s">
        <v>53</v>
      </c>
      <c r="C14" s="162" t="s">
        <v>54</v>
      </c>
      <c r="D14" s="162" t="s">
        <v>55</v>
      </c>
      <c r="E14" s="25" t="s">
        <v>72</v>
      </c>
      <c r="F14" s="27"/>
      <c r="G14" s="28"/>
      <c r="H14" s="18">
        <v>4</v>
      </c>
      <c r="I14" s="172" t="s">
        <v>73</v>
      </c>
      <c r="J14" s="173"/>
      <c r="K14" s="173"/>
      <c r="L14" s="173"/>
      <c r="M14" s="174"/>
      <c r="N14" s="27"/>
      <c r="O14" s="27"/>
      <c r="P14" s="27"/>
      <c r="Q14" s="25"/>
      <c r="R14" s="170" t="s">
        <v>51</v>
      </c>
      <c r="S14" s="162" t="s">
        <v>51</v>
      </c>
      <c r="T14" s="162" t="s">
        <v>51</v>
      </c>
      <c r="U14" s="185">
        <v>8</v>
      </c>
      <c r="X14" s="63"/>
      <c r="Y14" s="63"/>
      <c r="Z14" s="63"/>
      <c r="AA14" s="63"/>
    </row>
    <row r="15" spans="1:28" ht="12.75" customHeight="1" thickBot="1">
      <c r="A15" s="213"/>
      <c r="B15" s="171"/>
      <c r="C15" s="163"/>
      <c r="D15" s="163"/>
      <c r="E15" s="27"/>
      <c r="F15" s="27"/>
      <c r="G15" s="28"/>
      <c r="H15" s="31"/>
      <c r="I15" s="175"/>
      <c r="J15" s="176"/>
      <c r="K15" s="176"/>
      <c r="L15" s="176"/>
      <c r="M15" s="177"/>
      <c r="N15" s="27"/>
      <c r="O15" s="27"/>
      <c r="P15" s="27"/>
      <c r="Q15" s="27"/>
      <c r="R15" s="171"/>
      <c r="S15" s="163"/>
      <c r="T15" s="163"/>
      <c r="U15" s="203"/>
      <c r="X15" s="63"/>
      <c r="Y15" s="63"/>
      <c r="Z15" s="63"/>
      <c r="AA15" s="63"/>
    </row>
    <row r="16" spans="1:28" ht="12.75" customHeight="1">
      <c r="A16" s="94"/>
      <c r="B16" s="94"/>
      <c r="C16" s="94"/>
      <c r="D16" s="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6"/>
      <c r="S16" s="36"/>
      <c r="T16" s="36"/>
      <c r="U16" s="95"/>
      <c r="X16" s="63"/>
      <c r="Y16" s="63"/>
      <c r="Z16" s="63"/>
      <c r="AA16" s="63"/>
    </row>
    <row r="17" spans="1:27" ht="12" customHeight="1">
      <c r="A17" s="212" t="s">
        <v>2</v>
      </c>
      <c r="B17" s="35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02" t="s">
        <v>3</v>
      </c>
      <c r="X17" s="63"/>
      <c r="Y17" s="63"/>
      <c r="Z17" s="63"/>
      <c r="AA17" s="63"/>
    </row>
    <row r="18" spans="1:27" ht="12.75" customHeight="1">
      <c r="A18" s="212"/>
      <c r="B18" s="35"/>
      <c r="C18" s="35"/>
      <c r="D18" s="35"/>
      <c r="E18" s="35"/>
      <c r="F18" s="35"/>
      <c r="G18" s="157" t="s">
        <v>14</v>
      </c>
      <c r="H18" s="157"/>
      <c r="I18" s="157"/>
      <c r="J18" s="157"/>
      <c r="K18" s="157"/>
      <c r="L18" s="157"/>
      <c r="M18" s="157"/>
      <c r="N18" s="157"/>
      <c r="O18" s="157"/>
      <c r="P18" s="35"/>
      <c r="Q18" s="35"/>
      <c r="R18" s="36"/>
      <c r="S18" s="36"/>
      <c r="T18" s="36"/>
      <c r="U18" s="202"/>
      <c r="X18" s="63"/>
      <c r="Y18" s="63" t="s">
        <v>24</v>
      </c>
      <c r="Z18" s="63" t="s">
        <v>25</v>
      </c>
      <c r="AA18" s="63"/>
    </row>
    <row r="19" spans="1:27" ht="12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5"/>
      <c r="T19" s="36"/>
      <c r="U19" s="35"/>
      <c r="V19" s="35"/>
      <c r="X19" s="58"/>
      <c r="Y19" s="59">
        <f>IF(G11="","",IF(G11=E9,E13,E9))</f>
        <v>3</v>
      </c>
      <c r="Z19" s="60"/>
      <c r="AA19" s="58"/>
    </row>
    <row r="20" spans="1:27" ht="12.75" customHeight="1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5"/>
      <c r="T20" s="35"/>
      <c r="U20" s="35"/>
      <c r="V20" s="35"/>
      <c r="X20" s="58"/>
      <c r="Y20" s="59">
        <f>IF(O11="","",IF(O11=Q9,Q13,Q9))</f>
        <v>2</v>
      </c>
      <c r="Z20" s="60"/>
      <c r="AA20" s="58"/>
    </row>
    <row r="21" spans="1:27" ht="12.75" customHeight="1">
      <c r="A21" s="23">
        <v>1</v>
      </c>
      <c r="B21" s="178" t="s">
        <v>43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149" t="s">
        <v>63</v>
      </c>
      <c r="T21" s="150"/>
      <c r="U21" s="24">
        <v>6</v>
      </c>
      <c r="V21" s="35"/>
      <c r="X21" s="58"/>
      <c r="Y21" s="59">
        <f>IF(A10=""," ",IF(E9=""," ",IF(E9=A8,A10,IF(E9=A10,A8,"Х"))))</f>
        <v>1</v>
      </c>
      <c r="Z21" s="60">
        <f>IF(C22=""," ",IF(C22=E25,B27,C22))</f>
        <v>1</v>
      </c>
      <c r="AA21" s="58"/>
    </row>
    <row r="22" spans="1:27" ht="12.75" customHeight="1">
      <c r="A22" s="23"/>
      <c r="B22" s="179"/>
      <c r="C22" s="96">
        <v>1</v>
      </c>
      <c r="D22" s="97"/>
      <c r="E22" s="35"/>
      <c r="F22" s="35"/>
      <c r="G22" s="35"/>
      <c r="H22" s="35"/>
      <c r="I22" s="35"/>
      <c r="J22" s="38"/>
      <c r="K22" s="35"/>
      <c r="L22" s="35"/>
      <c r="M22" s="35"/>
      <c r="N22" s="35"/>
      <c r="O22" s="35"/>
      <c r="P22" s="35"/>
      <c r="Q22" s="35"/>
      <c r="R22" s="98">
        <v>6</v>
      </c>
      <c r="S22" s="151"/>
      <c r="T22" s="152"/>
      <c r="U22" s="24"/>
      <c r="V22" s="35"/>
      <c r="X22" s="58"/>
      <c r="Y22" s="59">
        <f>IF(U10=""," ",IF(Q9=""," ",IF(Q9=U8,U10,IF(Q9=U10,U8,"Х"))))</f>
        <v>6</v>
      </c>
      <c r="Z22" s="60">
        <f>IF(R22=""," ",IF(R22=Q25,S27,R22))</f>
        <v>6</v>
      </c>
      <c r="AA22" s="58"/>
    </row>
    <row r="23" spans="1:27" ht="12.75" customHeight="1">
      <c r="A23" s="23">
        <v>7</v>
      </c>
      <c r="B23" s="162" t="s">
        <v>53</v>
      </c>
      <c r="C23" s="99" t="s">
        <v>72</v>
      </c>
      <c r="D23" s="100"/>
      <c r="E23" s="35"/>
      <c r="F23" s="35"/>
      <c r="G23" s="35" t="s">
        <v>17</v>
      </c>
      <c r="H23" s="35"/>
      <c r="I23" s="35"/>
      <c r="J23" s="38"/>
      <c r="K23" s="35"/>
      <c r="L23" s="35"/>
      <c r="M23" s="35"/>
      <c r="N23" s="35" t="s">
        <v>17</v>
      </c>
      <c r="O23" s="35"/>
      <c r="P23" s="35"/>
      <c r="Q23" s="35"/>
      <c r="R23" s="101"/>
      <c r="S23" s="153" t="s">
        <v>51</v>
      </c>
      <c r="T23" s="154"/>
      <c r="U23" s="24">
        <v>8</v>
      </c>
      <c r="V23" s="35"/>
      <c r="X23" s="58"/>
      <c r="Y23" s="59">
        <f>IF(A14=""," ",IF(E13=""," ",IF(E13=A12,A14,IF(E13=A14,A12,"Х"))))</f>
        <v>7</v>
      </c>
      <c r="Z23" s="60">
        <f>IF(A23="","",IF(A23=C22,A21,A23))</f>
        <v>7</v>
      </c>
      <c r="AA23" s="58"/>
    </row>
    <row r="24" spans="1:27" ht="13.5" thickBot="1">
      <c r="A24" s="37"/>
      <c r="B24" s="163"/>
      <c r="C24" s="38"/>
      <c r="D24" s="10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02"/>
      <c r="S24" s="155"/>
      <c r="T24" s="156"/>
      <c r="U24" s="24"/>
      <c r="V24" s="35"/>
      <c r="X24" s="58"/>
      <c r="Y24" s="59">
        <f>IF(U14=""," ",IF(Q13=""," ",IF(Q13=U12,U14,IF(Q13=U14,U12,"Х"))))</f>
        <v>8</v>
      </c>
      <c r="Z24" s="60">
        <f>IF(U23="","",IF(U23=R22,U21,U23))</f>
        <v>8</v>
      </c>
      <c r="AA24" s="58"/>
    </row>
    <row r="25" spans="1:27" ht="13">
      <c r="A25" s="35"/>
      <c r="B25" s="35"/>
      <c r="C25" s="38"/>
      <c r="D25" s="100"/>
      <c r="E25" s="103">
        <v>2</v>
      </c>
      <c r="F25" s="207" t="s">
        <v>47</v>
      </c>
      <c r="G25" s="207"/>
      <c r="H25" s="207"/>
      <c r="I25" s="208"/>
      <c r="J25" s="35"/>
      <c r="K25" s="35"/>
      <c r="L25" s="35"/>
      <c r="M25" s="206" t="s">
        <v>57</v>
      </c>
      <c r="N25" s="207"/>
      <c r="O25" s="207"/>
      <c r="P25" s="208"/>
      <c r="Q25" s="104">
        <v>3</v>
      </c>
      <c r="R25" s="102"/>
      <c r="S25" s="35"/>
      <c r="T25" s="35"/>
      <c r="U25" s="35"/>
      <c r="V25" s="35"/>
      <c r="X25" s="58"/>
      <c r="Y25" s="58">
        <f>IF(H9="","",IF(H9=G11,O11,G11))</f>
        <v>4</v>
      </c>
      <c r="Z25" s="58"/>
      <c r="AA25" s="58"/>
    </row>
    <row r="26" spans="1:27" ht="13.5" thickBot="1">
      <c r="A26" s="39"/>
      <c r="B26" s="35"/>
      <c r="C26" s="38"/>
      <c r="D26" s="100"/>
      <c r="E26" s="105"/>
      <c r="F26" s="209"/>
      <c r="G26" s="210"/>
      <c r="H26" s="210"/>
      <c r="I26" s="211"/>
      <c r="J26" s="4"/>
      <c r="K26" s="4"/>
      <c r="L26" s="4"/>
      <c r="M26" s="209"/>
      <c r="N26" s="210"/>
      <c r="O26" s="210"/>
      <c r="P26" s="211"/>
      <c r="Q26" s="106"/>
      <c r="R26" s="38"/>
      <c r="S26" s="35"/>
      <c r="T26" s="35"/>
      <c r="U26" s="35"/>
      <c r="V26" s="35"/>
      <c r="X26" s="58"/>
      <c r="Y26" s="58"/>
      <c r="Z26" s="58"/>
      <c r="AA26" s="58"/>
    </row>
    <row r="27" spans="1:27" ht="13">
      <c r="A27" s="10"/>
      <c r="B27" s="4">
        <v>2</v>
      </c>
      <c r="C27" s="149" t="s">
        <v>47</v>
      </c>
      <c r="D27" s="150"/>
      <c r="E27" s="35"/>
      <c r="F27" s="9"/>
      <c r="G27" s="9"/>
      <c r="H27" s="9"/>
      <c r="I27" s="9"/>
      <c r="J27" s="4"/>
      <c r="K27" s="4"/>
      <c r="L27" s="4"/>
      <c r="M27" s="9"/>
      <c r="N27" s="9"/>
      <c r="O27" s="9"/>
      <c r="P27" s="9"/>
      <c r="Q27" s="35"/>
      <c r="R27" s="189" t="s">
        <v>57</v>
      </c>
      <c r="S27" s="107">
        <v>3</v>
      </c>
      <c r="T27" s="35"/>
      <c r="U27" s="35"/>
      <c r="V27" s="35"/>
      <c r="X27" s="58"/>
      <c r="Y27" s="58"/>
      <c r="Z27" s="58"/>
      <c r="AA27" s="58"/>
    </row>
    <row r="28" spans="1:27" ht="13" thickBot="1">
      <c r="A28" s="38"/>
      <c r="B28" s="35"/>
      <c r="C28" s="155"/>
      <c r="D28" s="156"/>
      <c r="E28" s="35"/>
      <c r="F28" s="38"/>
      <c r="G28" s="38"/>
      <c r="H28" s="38"/>
      <c r="I28" s="38"/>
      <c r="J28" s="35"/>
      <c r="K28" s="35"/>
      <c r="L28" s="35"/>
      <c r="M28" s="35"/>
      <c r="N28" s="35"/>
      <c r="O28" s="35"/>
      <c r="P28" s="35"/>
      <c r="Q28" s="35"/>
      <c r="R28" s="205"/>
      <c r="S28" s="35"/>
      <c r="T28" s="35"/>
      <c r="U28" s="35"/>
      <c r="V28" s="35"/>
      <c r="X28" s="61"/>
      <c r="Y28" s="58"/>
      <c r="Z28" s="58"/>
      <c r="AA28" s="58"/>
    </row>
    <row r="29" spans="1:27">
      <c r="A29" s="35"/>
      <c r="B29" s="35"/>
      <c r="C29" s="35"/>
      <c r="D29" s="35"/>
      <c r="E29" s="35"/>
      <c r="F29" s="38"/>
      <c r="G29" s="38"/>
      <c r="H29" s="38"/>
      <c r="I29" s="3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X29" s="58"/>
      <c r="Y29" s="58"/>
      <c r="Z29" s="58"/>
      <c r="AA29" s="58"/>
    </row>
    <row r="30" spans="1:27" ht="9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X30" s="58"/>
      <c r="Y30" s="58"/>
      <c r="Z30" s="58"/>
      <c r="AA30" s="58"/>
    </row>
    <row r="31" spans="1:27" ht="15.5">
      <c r="A31" s="35"/>
      <c r="B31" s="115" t="s">
        <v>39</v>
      </c>
      <c r="C31" s="108"/>
      <c r="D31" s="109"/>
      <c r="E31" s="38"/>
      <c r="F31" s="38"/>
      <c r="G31" s="35"/>
      <c r="H31" s="97"/>
      <c r="I31" s="97"/>
      <c r="J31" s="97"/>
      <c r="K31" s="97"/>
      <c r="L31" s="13"/>
      <c r="M31" s="35"/>
      <c r="N31" s="138" t="s">
        <v>79</v>
      </c>
      <c r="O31" s="35"/>
      <c r="P31" s="38"/>
      <c r="Q31" s="38"/>
      <c r="R31" s="114" t="s">
        <v>80</v>
      </c>
      <c r="S31" s="35"/>
      <c r="T31" s="35"/>
      <c r="U31" s="35"/>
      <c r="X31" s="58"/>
      <c r="Y31" s="58"/>
      <c r="Z31" s="58"/>
      <c r="AA31" s="58"/>
    </row>
    <row r="32" spans="1:27" ht="18" customHeight="1">
      <c r="A32" s="35"/>
      <c r="B32" s="108"/>
      <c r="C32" s="108"/>
      <c r="D32" s="109"/>
      <c r="E32" s="38"/>
      <c r="F32" s="38"/>
      <c r="G32" s="38"/>
      <c r="H32" s="38"/>
      <c r="I32" s="38"/>
      <c r="J32" s="38"/>
      <c r="K32" s="38"/>
      <c r="L32" s="110"/>
      <c r="M32" s="38"/>
      <c r="N32" s="35"/>
      <c r="O32" s="35"/>
      <c r="P32" s="38"/>
      <c r="Q32" s="38"/>
      <c r="R32" s="38"/>
      <c r="S32" s="35"/>
      <c r="T32" s="35"/>
      <c r="U32" s="35"/>
      <c r="X32" s="58"/>
      <c r="Y32" s="58"/>
      <c r="Z32" s="58"/>
      <c r="AA32" s="58"/>
    </row>
    <row r="33" spans="1:27" ht="15.5">
      <c r="A33" s="35"/>
      <c r="B33" s="115" t="s">
        <v>81</v>
      </c>
      <c r="C33" s="108"/>
      <c r="D33" s="109"/>
      <c r="E33" s="38"/>
      <c r="F33" s="38"/>
      <c r="G33" s="38"/>
      <c r="H33" s="97"/>
      <c r="I33" s="97"/>
      <c r="J33" s="97"/>
      <c r="K33" s="97"/>
      <c r="L33" s="113"/>
      <c r="M33" s="111"/>
      <c r="N33" s="138" t="s">
        <v>82</v>
      </c>
      <c r="O33" s="35"/>
      <c r="P33" s="112"/>
      <c r="Q33" s="112"/>
      <c r="R33" s="114" t="s">
        <v>83</v>
      </c>
      <c r="S33" s="35"/>
      <c r="T33" s="35"/>
      <c r="U33" s="35"/>
      <c r="X33" s="58"/>
      <c r="Y33" s="58"/>
      <c r="Z33" s="58"/>
      <c r="AA33" s="58"/>
    </row>
    <row r="34" spans="1:27" ht="15.5">
      <c r="B34" s="15"/>
      <c r="C34" s="15"/>
      <c r="D34" s="15"/>
      <c r="E34" s="2"/>
      <c r="F34" s="2"/>
      <c r="L34" s="6"/>
      <c r="M34" s="11"/>
      <c r="O34" s="2"/>
      <c r="P34" s="5"/>
      <c r="Q34" s="5"/>
      <c r="R34" s="5"/>
      <c r="X34" s="62"/>
      <c r="Y34" s="62"/>
      <c r="Z34" s="62"/>
      <c r="AA34" s="62"/>
    </row>
    <row r="35" spans="1:27" ht="13">
      <c r="B35" s="6"/>
      <c r="E35" s="1"/>
      <c r="F35" s="1"/>
      <c r="G35" s="5"/>
      <c r="H35" s="5"/>
      <c r="I35" s="5"/>
      <c r="J35" s="5"/>
      <c r="K35" s="5"/>
      <c r="L35" s="7"/>
      <c r="M35" s="11"/>
      <c r="R35" s="17"/>
      <c r="X35" s="62"/>
      <c r="Y35" s="62"/>
      <c r="Z35" s="62"/>
      <c r="AA35" s="62"/>
    </row>
    <row r="36" spans="1:27">
      <c r="E36" s="1"/>
      <c r="F36" s="1"/>
      <c r="G36" s="5"/>
      <c r="H36" s="5"/>
      <c r="I36" s="5"/>
      <c r="J36" s="5"/>
      <c r="K36" s="5"/>
      <c r="L36" s="11"/>
      <c r="M36" s="11"/>
    </row>
    <row r="37" spans="1:27">
      <c r="L37" s="3"/>
      <c r="M37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A1:W4 A6:W35 A5 C5:W5" name="Диапазон2"/>
    <protectedRange sqref="A21:A24" name="Диапазон1"/>
    <protectedRange sqref="B5" name="Диапазон2_3"/>
  </protectedRanges>
  <mergeCells count="54"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A17:A18"/>
    <mergeCell ref="D12:D13"/>
    <mergeCell ref="D14:D15"/>
    <mergeCell ref="A14:A15"/>
    <mergeCell ref="U17:U18"/>
    <mergeCell ref="S12:S13"/>
    <mergeCell ref="T12:T13"/>
    <mergeCell ref="S14:S15"/>
    <mergeCell ref="T14:T15"/>
    <mergeCell ref="U14:U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8:U9"/>
    <mergeCell ref="A7:B7"/>
    <mergeCell ref="B8:B9"/>
    <mergeCell ref="C8:C9"/>
    <mergeCell ref="A8:A9"/>
    <mergeCell ref="I9:M10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honeticPr fontId="0" type="noConversion"/>
  <printOptions horizontalCentered="1"/>
  <pageMargins left="0" right="0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0"/>
  </sheetPr>
  <dimension ref="A1:AO37"/>
  <sheetViews>
    <sheetView tabSelected="1" workbookViewId="0">
      <selection activeCell="H25" sqref="A1:H25"/>
    </sheetView>
  </sheetViews>
  <sheetFormatPr defaultRowHeight="12.5"/>
  <cols>
    <col min="1" max="1" width="6.81640625" customWidth="1"/>
    <col min="2" max="2" width="8" customWidth="1"/>
    <col min="3" max="3" width="23.54296875" customWidth="1"/>
    <col min="4" max="4" width="13.1796875" customWidth="1"/>
    <col min="5" max="5" width="6.26953125" customWidth="1"/>
    <col min="6" max="6" width="13.26953125" customWidth="1"/>
    <col min="7" max="7" width="10.1796875" customWidth="1"/>
    <col min="8" max="8" width="19.7265625" customWidth="1"/>
    <col min="9" max="9" width="3.81640625" customWidth="1"/>
    <col min="10" max="10" width="15.7265625" customWidth="1"/>
    <col min="11" max="11" width="4.81640625" customWidth="1"/>
    <col min="12" max="12" width="3.453125" hidden="1" customWidth="1"/>
    <col min="13" max="13" width="17" hidden="1" customWidth="1"/>
    <col min="14" max="17" width="9.1796875" hidden="1" customWidth="1"/>
    <col min="18" max="35" width="0" hidden="1" customWidth="1"/>
  </cols>
  <sheetData>
    <row r="1" spans="1:41" ht="27.75" customHeight="1" thickBot="1">
      <c r="A1" s="225" t="s">
        <v>13</v>
      </c>
      <c r="B1" s="225"/>
      <c r="C1" s="225"/>
      <c r="D1" s="225"/>
      <c r="E1" s="225"/>
      <c r="F1" s="225"/>
      <c r="G1" s="225"/>
      <c r="H1" s="225"/>
      <c r="I1" s="66"/>
      <c r="J1" s="16"/>
      <c r="K1" s="16"/>
      <c r="L1" s="16"/>
      <c r="M1" s="16"/>
      <c r="N1" s="16"/>
      <c r="O1" s="16"/>
      <c r="P1" s="16"/>
      <c r="Q1" s="16"/>
      <c r="R1" s="16"/>
      <c r="S1" s="16"/>
      <c r="T1" s="16">
        <f ca="1">SUMIF(T6:T11,V1,$K$14:$K$17)</f>
        <v>1</v>
      </c>
      <c r="U1" s="16"/>
      <c r="V1" s="16" t="str">
        <f>J12</f>
        <v>Р.Бурятия</v>
      </c>
    </row>
    <row r="2" spans="1:41" ht="54" customHeight="1" thickBot="1">
      <c r="A2" s="64"/>
      <c r="B2" s="231" t="s">
        <v>42</v>
      </c>
      <c r="C2" s="231"/>
      <c r="D2" s="232" t="s">
        <v>74</v>
      </c>
      <c r="E2" s="233"/>
      <c r="F2" s="233"/>
      <c r="G2" s="233"/>
      <c r="H2" s="234"/>
      <c r="I2" s="64"/>
      <c r="T2" s="148">
        <f>SUMIF(J14:J16,V1,$K$14:$K$17)</f>
        <v>2</v>
      </c>
      <c r="U2" s="148"/>
      <c r="V2" s="148"/>
      <c r="W2" s="148"/>
      <c r="X2" s="148"/>
    </row>
    <row r="3" spans="1:41" ht="31.5" customHeight="1" thickBot="1">
      <c r="A3" s="64"/>
      <c r="B3" s="235" t="s">
        <v>75</v>
      </c>
      <c r="C3" s="235"/>
      <c r="D3" s="235"/>
      <c r="E3" s="235"/>
      <c r="F3" s="235"/>
      <c r="G3" s="231" t="s">
        <v>76</v>
      </c>
      <c r="H3" s="236"/>
      <c r="I3" s="64"/>
    </row>
    <row r="4" spans="1:41" ht="12.75" customHeight="1" thickBot="1">
      <c r="A4" s="221" t="s">
        <v>10</v>
      </c>
      <c r="B4" s="223" t="s">
        <v>4</v>
      </c>
      <c r="C4" s="237" t="s">
        <v>5</v>
      </c>
      <c r="D4" s="239" t="s">
        <v>6</v>
      </c>
      <c r="E4" s="241" t="s">
        <v>7</v>
      </c>
      <c r="F4" s="239"/>
      <c r="G4" s="243" t="s">
        <v>9</v>
      </c>
      <c r="H4" s="226" t="s">
        <v>8</v>
      </c>
      <c r="I4" s="64"/>
      <c r="J4" s="248" t="str">
        <f>IFERROR(LEFT(F6,FIND(",",F6)-1),F6)</f>
        <v>Р.Бурятия</v>
      </c>
      <c r="K4" s="245">
        <v>1</v>
      </c>
      <c r="L4" s="246" t="s">
        <v>22</v>
      </c>
      <c r="M4" s="216" t="s">
        <v>21</v>
      </c>
      <c r="N4" s="228"/>
      <c r="O4" s="229"/>
      <c r="P4" s="229"/>
      <c r="Q4" s="230"/>
      <c r="S4" s="214" t="s">
        <v>22</v>
      </c>
      <c r="T4" s="216" t="s">
        <v>21</v>
      </c>
      <c r="U4" s="218"/>
      <c r="V4" s="219"/>
      <c r="W4" s="219"/>
      <c r="X4" s="220"/>
      <c r="AC4" s="214" t="s">
        <v>22</v>
      </c>
      <c r="AD4" s="216" t="s">
        <v>21</v>
      </c>
      <c r="AE4" s="218"/>
      <c r="AF4" s="219"/>
      <c r="AG4" s="219"/>
      <c r="AH4" s="220"/>
      <c r="AJ4" s="214" t="s">
        <v>22</v>
      </c>
      <c r="AK4" s="216" t="s">
        <v>21</v>
      </c>
      <c r="AL4" s="218"/>
      <c r="AM4" s="219"/>
      <c r="AN4" s="219"/>
      <c r="AO4" s="220"/>
    </row>
    <row r="5" spans="1:41" ht="16" thickBot="1">
      <c r="A5" s="222"/>
      <c r="B5" s="224"/>
      <c r="C5" s="238"/>
      <c r="D5" s="240"/>
      <c r="E5" s="242"/>
      <c r="F5" s="240"/>
      <c r="G5" s="244"/>
      <c r="H5" s="227"/>
      <c r="I5" s="64"/>
      <c r="J5" s="248"/>
      <c r="K5" s="245"/>
      <c r="L5" s="247"/>
      <c r="M5" s="217"/>
      <c r="N5" s="43">
        <v>1</v>
      </c>
      <c r="O5" s="44">
        <v>2</v>
      </c>
      <c r="P5" s="44">
        <v>3</v>
      </c>
      <c r="Q5" s="45">
        <v>5</v>
      </c>
      <c r="S5" s="215"/>
      <c r="T5" s="217"/>
      <c r="U5" s="43">
        <v>1</v>
      </c>
      <c r="V5" s="44">
        <v>2</v>
      </c>
      <c r="W5" s="44">
        <v>3</v>
      </c>
      <c r="X5" s="45">
        <v>5</v>
      </c>
      <c r="Z5" s="73">
        <v>1</v>
      </c>
      <c r="AB5" s="73">
        <v>2</v>
      </c>
      <c r="AC5" s="215"/>
      <c r="AD5" s="217"/>
      <c r="AE5" s="74">
        <v>1</v>
      </c>
      <c r="AF5" s="75">
        <v>2</v>
      </c>
      <c r="AG5" s="75">
        <v>3</v>
      </c>
      <c r="AH5" s="76">
        <v>5</v>
      </c>
      <c r="AJ5" s="215"/>
      <c r="AK5" s="217"/>
      <c r="AL5" s="74">
        <v>1</v>
      </c>
      <c r="AM5" s="75">
        <v>2</v>
      </c>
      <c r="AN5" s="75">
        <v>3</v>
      </c>
      <c r="AO5" s="76">
        <v>5</v>
      </c>
    </row>
    <row r="6" spans="1:41" ht="24" customHeight="1">
      <c r="A6" s="137">
        <v>1</v>
      </c>
      <c r="B6" s="132">
        <v>5</v>
      </c>
      <c r="C6" s="122" t="s">
        <v>62</v>
      </c>
      <c r="D6" s="123" t="s">
        <v>70</v>
      </c>
      <c r="E6" s="123" t="s">
        <v>49</v>
      </c>
      <c r="F6" s="124" t="s">
        <v>60</v>
      </c>
      <c r="G6" s="126" t="s">
        <v>51</v>
      </c>
      <c r="H6" s="127" t="s">
        <v>61</v>
      </c>
      <c r="I6" s="64"/>
      <c r="J6" s="248" t="s">
        <v>23</v>
      </c>
      <c r="K6" s="245">
        <v>1</v>
      </c>
      <c r="L6" s="46">
        <v>1</v>
      </c>
      <c r="M6" s="42" t="s">
        <v>26</v>
      </c>
      <c r="N6" s="47">
        <f>SUMIF($J$4:$J$7,J4,$K$4:$K$7)</f>
        <v>1</v>
      </c>
      <c r="O6" s="47">
        <f ca="1">SUMIF($I$8:$J$9,"алт",$K$6:$K$9)</f>
        <v>0</v>
      </c>
      <c r="P6" s="48">
        <f>SUMIF($J$10:$J$13,"Алт",$K$10:$K$13)</f>
        <v>0</v>
      </c>
      <c r="Q6" s="48">
        <f>SUMIF($J$14:$J$17,"Алт",$K$14:$K$17)</f>
        <v>0</v>
      </c>
      <c r="S6" s="46">
        <v>1</v>
      </c>
      <c r="T6" s="42" t="str">
        <f>J4</f>
        <v>Р.Бурятия</v>
      </c>
      <c r="U6" s="47">
        <f t="shared" ref="U6:U11" si="0">SUMIF($J$4:$J$7,T6,$K$4:$K$7)</f>
        <v>1</v>
      </c>
      <c r="V6" s="47">
        <f t="shared" ref="V6:V11" ca="1" si="1">SUMIF($I$8:$J$9,T6,$K$6:$K$9)</f>
        <v>0</v>
      </c>
      <c r="W6" s="48">
        <f t="shared" ref="W6:W11" si="2">SUMIF($J$10:$J$13,T6,$K$10:$K$13)</f>
        <v>2</v>
      </c>
      <c r="X6" s="48">
        <f>SUMIF($J$14:$J$17,T6,$K$14:$K$17)</f>
        <v>2</v>
      </c>
      <c r="Z6" t="str">
        <f>T6</f>
        <v>Р.Бурятия</v>
      </c>
      <c r="AB6" t="str">
        <f>Z6</f>
        <v>Р.Бурятия</v>
      </c>
      <c r="AC6" s="77">
        <v>1</v>
      </c>
      <c r="AD6" s="78" t="str">
        <f>AB6</f>
        <v>Р.Бурятия</v>
      </c>
      <c r="AE6" s="79">
        <f t="shared" ref="AE6:AE11" si="3">SUMIF($J$4:$J$7,AD6,$K$4:$K$7)</f>
        <v>1</v>
      </c>
      <c r="AF6" s="79">
        <f t="shared" ref="AF6:AF11" ca="1" si="4">SUMIF($I$8:$J$9,AD6,$K$6:$K$9)</f>
        <v>0</v>
      </c>
      <c r="AG6" s="79">
        <f t="shared" ref="AG6:AG11" si="5">SUMIF($J$10:$J$13,AD6,$K$10:$K$13)</f>
        <v>2</v>
      </c>
      <c r="AH6" s="80">
        <f t="shared" ref="AH6:AH11" si="6">SUMIF($J$14:$J$17,AD6,$K$14:$K$17)</f>
        <v>2</v>
      </c>
      <c r="AJ6" s="77">
        <v>1</v>
      </c>
      <c r="AK6" s="78" t="str">
        <f t="shared" ref="AK6:AO11" si="7">IF(AD6=0," ",AD6)</f>
        <v>Р.Бурятия</v>
      </c>
      <c r="AL6" s="79">
        <f t="shared" si="7"/>
        <v>1</v>
      </c>
      <c r="AM6" s="79" t="str">
        <f t="shared" ca="1" si="7"/>
        <v xml:space="preserve"> </v>
      </c>
      <c r="AN6" s="79">
        <f t="shared" si="7"/>
        <v>2</v>
      </c>
      <c r="AO6" s="80">
        <f t="shared" si="7"/>
        <v>2</v>
      </c>
    </row>
    <row r="7" spans="1:41" ht="24" customHeight="1">
      <c r="A7" s="120">
        <v>2</v>
      </c>
      <c r="B7" s="121">
        <v>4</v>
      </c>
      <c r="C7" s="128" t="s">
        <v>73</v>
      </c>
      <c r="D7" s="129" t="s">
        <v>64</v>
      </c>
      <c r="E7" s="125" t="s">
        <v>44</v>
      </c>
      <c r="F7" s="125" t="s">
        <v>65</v>
      </c>
      <c r="G7" s="125">
        <v>0</v>
      </c>
      <c r="H7" s="130" t="s">
        <v>66</v>
      </c>
      <c r="I7" s="64"/>
      <c r="J7" s="248"/>
      <c r="K7" s="245"/>
      <c r="L7" s="41">
        <v>2</v>
      </c>
      <c r="M7" s="42" t="s">
        <v>27</v>
      </c>
      <c r="N7" s="47">
        <f>SUMIF($J$4:$J$7,"заб",$K$4:$K$7)</f>
        <v>0</v>
      </c>
      <c r="O7" s="47">
        <f ca="1">SUMIF($I$8:$J$9,"заб",$K$6:$K$9)</f>
        <v>0</v>
      </c>
      <c r="P7" s="48">
        <f>SUMIF($J$10:$J$13,"заб",$K$10:$K$13)</f>
        <v>0</v>
      </c>
      <c r="Q7" s="48">
        <f>SUMIF($J$14:$J$17,"заб",$K$14:$K$17)</f>
        <v>0</v>
      </c>
      <c r="S7" s="41">
        <v>2</v>
      </c>
      <c r="T7" s="42" t="str">
        <f>IF(J8=J4," ",J8)</f>
        <v>Иркутская</v>
      </c>
      <c r="U7" s="47">
        <f t="shared" si="0"/>
        <v>0</v>
      </c>
      <c r="V7" s="47">
        <f t="shared" ca="1" si="1"/>
        <v>1</v>
      </c>
      <c r="W7" s="48">
        <f t="shared" si="2"/>
        <v>0</v>
      </c>
      <c r="X7" s="48">
        <f>SUMIF($J$14:$J$17,T7,$K$14:$K$17)</f>
        <v>0</v>
      </c>
      <c r="Z7" t="str">
        <f>IF(OR(T7=" "),T8,T7)</f>
        <v>Иркутская</v>
      </c>
      <c r="AA7">
        <f>IF(U7=U6," ",U7)</f>
        <v>0</v>
      </c>
      <c r="AB7" t="str">
        <f>IF(OR(Z7=" "),Z8,Z7)</f>
        <v>Иркутская</v>
      </c>
      <c r="AC7" s="81">
        <v>2</v>
      </c>
      <c r="AD7" s="82" t="str">
        <f>IF(OR(AB7=" "),AB8,AB7)</f>
        <v>Иркутская</v>
      </c>
      <c r="AE7" s="83">
        <f t="shared" si="3"/>
        <v>0</v>
      </c>
      <c r="AF7" s="83">
        <f t="shared" ca="1" si="4"/>
        <v>1</v>
      </c>
      <c r="AG7" s="83">
        <f t="shared" si="5"/>
        <v>0</v>
      </c>
      <c r="AH7" s="84">
        <f t="shared" si="6"/>
        <v>0</v>
      </c>
      <c r="AJ7" s="81">
        <v>2</v>
      </c>
      <c r="AK7" s="82" t="str">
        <f t="shared" si="7"/>
        <v>Иркутская</v>
      </c>
      <c r="AL7" s="83" t="str">
        <f t="shared" si="7"/>
        <v xml:space="preserve"> </v>
      </c>
      <c r="AM7" s="83">
        <f t="shared" ca="1" si="7"/>
        <v>1</v>
      </c>
      <c r="AN7" s="83" t="str">
        <f t="shared" si="7"/>
        <v xml:space="preserve"> </v>
      </c>
      <c r="AO7" s="84" t="str">
        <f t="shared" si="7"/>
        <v xml:space="preserve"> </v>
      </c>
    </row>
    <row r="8" spans="1:41" ht="24" customHeight="1">
      <c r="A8" s="120">
        <v>3</v>
      </c>
      <c r="B8" s="121">
        <v>2</v>
      </c>
      <c r="C8" s="128" t="s">
        <v>47</v>
      </c>
      <c r="D8" s="129" t="s">
        <v>48</v>
      </c>
      <c r="E8" s="125" t="s">
        <v>49</v>
      </c>
      <c r="F8" s="125" t="s">
        <v>50</v>
      </c>
      <c r="G8" s="125" t="s">
        <v>51</v>
      </c>
      <c r="H8" s="130" t="s">
        <v>52</v>
      </c>
      <c r="I8" s="64"/>
      <c r="J8" s="245" t="str">
        <f>IFERROR(LEFT(F7,FIND(",",F7)-1),F7)</f>
        <v>Иркутская</v>
      </c>
      <c r="K8" s="245">
        <v>1</v>
      </c>
      <c r="L8" s="40">
        <v>3</v>
      </c>
      <c r="M8" s="42" t="s">
        <v>28</v>
      </c>
      <c r="N8" s="47">
        <f>SUMIF($J$4:$J$7,"ирк",$K$4:$K$7)</f>
        <v>0</v>
      </c>
      <c r="O8" s="47">
        <f ca="1">SUMIF($I$8:$J$9,"ирк",$K$6:$K$9)</f>
        <v>0</v>
      </c>
      <c r="P8" s="48">
        <f>SUMIF($J$10:$J$13,"ирк",$K$10:$K$13)</f>
        <v>0</v>
      </c>
      <c r="Q8" s="48">
        <f>SUMIF($J$14:$J$17,"ирк",$K$14:$K$17)</f>
        <v>0</v>
      </c>
      <c r="S8" s="40">
        <v>3</v>
      </c>
      <c r="T8" s="42" t="str">
        <f>IF(OR(J10=J4,J10=J8)," ",J10)</f>
        <v xml:space="preserve"> </v>
      </c>
      <c r="U8" s="47">
        <f t="shared" si="0"/>
        <v>0</v>
      </c>
      <c r="V8" s="47">
        <f t="shared" ca="1" si="1"/>
        <v>0</v>
      </c>
      <c r="W8" s="48">
        <f t="shared" si="2"/>
        <v>0</v>
      </c>
      <c r="X8" s="48">
        <f>SUMIF($J$14:$J$17,T8,$K$14:$K$17)</f>
        <v>0</v>
      </c>
      <c r="Z8" t="str">
        <f>IF(OR(T8=" ",T7=" "),T9,T8)</f>
        <v xml:space="preserve"> </v>
      </c>
      <c r="AB8" t="str">
        <f>IF(OR(Z8=" ",Z7=" "),Z9,Z8)</f>
        <v xml:space="preserve"> </v>
      </c>
      <c r="AC8" s="85">
        <v>3</v>
      </c>
      <c r="AD8" s="82" t="str">
        <f>IF(OR(AB8=" ",AB7=" "),AB9,AB8)</f>
        <v xml:space="preserve"> </v>
      </c>
      <c r="AE8" s="83">
        <f t="shared" si="3"/>
        <v>0</v>
      </c>
      <c r="AF8" s="83">
        <f t="shared" ca="1" si="4"/>
        <v>0</v>
      </c>
      <c r="AG8" s="83">
        <f t="shared" si="5"/>
        <v>0</v>
      </c>
      <c r="AH8" s="84">
        <f t="shared" si="6"/>
        <v>0</v>
      </c>
      <c r="AJ8" s="85">
        <v>3</v>
      </c>
      <c r="AK8" s="82" t="str">
        <f t="shared" si="7"/>
        <v xml:space="preserve"> </v>
      </c>
      <c r="AL8" s="83" t="str">
        <f t="shared" si="7"/>
        <v xml:space="preserve"> </v>
      </c>
      <c r="AM8" s="83" t="str">
        <f t="shared" ca="1" si="7"/>
        <v xml:space="preserve"> </v>
      </c>
      <c r="AN8" s="83" t="str">
        <f t="shared" si="7"/>
        <v xml:space="preserve"> </v>
      </c>
      <c r="AO8" s="84" t="str">
        <f t="shared" si="7"/>
        <v xml:space="preserve"> </v>
      </c>
    </row>
    <row r="9" spans="1:41" ht="24" customHeight="1">
      <c r="A9" s="120">
        <v>3</v>
      </c>
      <c r="B9" s="131">
        <v>3</v>
      </c>
      <c r="C9" s="128" t="s">
        <v>57</v>
      </c>
      <c r="D9" s="129" t="s">
        <v>69</v>
      </c>
      <c r="E9" s="125" t="s">
        <v>49</v>
      </c>
      <c r="F9" s="125" t="s">
        <v>58</v>
      </c>
      <c r="G9" s="125" t="s">
        <v>51</v>
      </c>
      <c r="H9" s="130" t="s">
        <v>59</v>
      </c>
      <c r="I9" s="64"/>
      <c r="J9" s="245"/>
      <c r="K9" s="245"/>
      <c r="L9" s="41">
        <v>4</v>
      </c>
      <c r="M9" s="42" t="s">
        <v>29</v>
      </c>
      <c r="N9" s="47">
        <f>SUMIF($J$4:$J$7,"кем",$K$4:$K$7)</f>
        <v>0</v>
      </c>
      <c r="O9" s="47">
        <f ca="1">SUMIF($I$8:$J$9,"кем",$K$6:$K$9)</f>
        <v>0</v>
      </c>
      <c r="P9" s="48">
        <f>SUMIF($J$10:$J$13,"кем",$K$10:$K$13)</f>
        <v>0</v>
      </c>
      <c r="Q9" s="48">
        <f>SUMIF($J$14:$J$17,"кем",$K$14:$K$17)</f>
        <v>0</v>
      </c>
      <c r="S9" s="41">
        <v>4</v>
      </c>
      <c r="T9" s="42" t="str">
        <f>IF(OR(J12=J4,J12=J8,J12=J10)," ",J12)</f>
        <v xml:space="preserve"> </v>
      </c>
      <c r="U9" s="47">
        <f t="shared" si="0"/>
        <v>0</v>
      </c>
      <c r="V9" s="47">
        <f t="shared" ca="1" si="1"/>
        <v>0</v>
      </c>
      <c r="W9" s="48">
        <f t="shared" si="2"/>
        <v>0</v>
      </c>
      <c r="X9" s="48">
        <f>SUMIF($J$14:$J$17,T9,$K$14:$K$17)</f>
        <v>0</v>
      </c>
      <c r="Z9" t="str">
        <f>IF(OR(T7=" ",T8=" ",T9=" "),T10,T9)</f>
        <v xml:space="preserve"> </v>
      </c>
      <c r="AB9" t="str">
        <f>IF(OR(Z7=" ",Z8=" ",Z9=" "),Z10,Z9)</f>
        <v xml:space="preserve"> </v>
      </c>
      <c r="AC9" s="81">
        <v>4</v>
      </c>
      <c r="AD9" s="82" t="str">
        <f>IF(OR(AB7=" ",AB8=" ",AB9=" "),AB10,AB9)</f>
        <v xml:space="preserve"> </v>
      </c>
      <c r="AE9" s="83">
        <f t="shared" si="3"/>
        <v>0</v>
      </c>
      <c r="AF9" s="83">
        <f t="shared" ca="1" si="4"/>
        <v>0</v>
      </c>
      <c r="AG9" s="83">
        <f t="shared" si="5"/>
        <v>0</v>
      </c>
      <c r="AH9" s="84">
        <f t="shared" si="6"/>
        <v>0</v>
      </c>
      <c r="AJ9" s="81">
        <v>4</v>
      </c>
      <c r="AK9" s="82" t="str">
        <f t="shared" si="7"/>
        <v xml:space="preserve"> </v>
      </c>
      <c r="AL9" s="83" t="str">
        <f t="shared" si="7"/>
        <v xml:space="preserve"> </v>
      </c>
      <c r="AM9" s="83" t="str">
        <f t="shared" ca="1" si="7"/>
        <v xml:space="preserve"> </v>
      </c>
      <c r="AN9" s="83" t="str">
        <f t="shared" si="7"/>
        <v xml:space="preserve"> </v>
      </c>
      <c r="AO9" s="84" t="str">
        <f t="shared" si="7"/>
        <v xml:space="preserve"> </v>
      </c>
    </row>
    <row r="10" spans="1:41" ht="24" customHeight="1">
      <c r="A10" s="118" t="s">
        <v>19</v>
      </c>
      <c r="B10" s="131">
        <v>1</v>
      </c>
      <c r="C10" s="128" t="s">
        <v>43</v>
      </c>
      <c r="D10" s="129" t="s">
        <v>67</v>
      </c>
      <c r="E10" s="125" t="s">
        <v>49</v>
      </c>
      <c r="F10" s="125" t="s">
        <v>45</v>
      </c>
      <c r="G10" s="125">
        <v>0</v>
      </c>
      <c r="H10" s="130" t="s">
        <v>46</v>
      </c>
      <c r="I10" s="64"/>
      <c r="J10" s="245" t="str">
        <f>IFERROR(LEFT(F8,FIND(",",F8)-1),F8)</f>
        <v>Р.Бурятия</v>
      </c>
      <c r="K10" s="245">
        <v>1</v>
      </c>
      <c r="L10" s="40">
        <v>5</v>
      </c>
      <c r="M10" s="42" t="s">
        <v>30</v>
      </c>
      <c r="N10" s="47">
        <f>SUMIF($J$4:$J$7,"кра",$K$4:$K$7)</f>
        <v>0</v>
      </c>
      <c r="O10" s="47">
        <f ca="1">SUMIF($I$8:$J$9,"кра",$K$6:$K$9)</f>
        <v>0</v>
      </c>
      <c r="P10" s="48">
        <f>SUMIF($J$10:$J$13,"кра",$K$10:$K$13)</f>
        <v>0</v>
      </c>
      <c r="Q10" s="48">
        <f>SUMIF($J$14:$J$17,"кра",$K$14:$K$17)</f>
        <v>0</v>
      </c>
      <c r="S10" s="40">
        <v>5</v>
      </c>
      <c r="T10" s="42" t="str">
        <f>IF(OR(J14=J4,J14=J8,J14=J10,J14=J12)," ",J14)</f>
        <v xml:space="preserve"> </v>
      </c>
      <c r="U10" s="47">
        <f t="shared" si="0"/>
        <v>0</v>
      </c>
      <c r="V10" s="47">
        <f t="shared" ca="1" si="1"/>
        <v>0</v>
      </c>
      <c r="W10" s="48">
        <f t="shared" si="2"/>
        <v>0</v>
      </c>
      <c r="X10" s="48">
        <f>SUMIF($J$14:$J$17,T10,$K$14:$K$17)</f>
        <v>0</v>
      </c>
      <c r="Z10" t="str">
        <f>IF(OR(T7=" ",T8=" ",T9=" ",T10=" "),T11,T10)</f>
        <v xml:space="preserve"> </v>
      </c>
      <c r="AB10" t="str">
        <f>IF(OR(Z7=" ",Z8=" ",Z9=" ")," ",Z10)</f>
        <v xml:space="preserve"> </v>
      </c>
      <c r="AC10" s="85">
        <v>5</v>
      </c>
      <c r="AD10" s="82" t="str">
        <f>IF(OR(AB7=" ",AB8=" ",AB9=" ")," ",AB10)</f>
        <v xml:space="preserve"> </v>
      </c>
      <c r="AE10" s="83">
        <f t="shared" si="3"/>
        <v>0</v>
      </c>
      <c r="AF10" s="83">
        <f t="shared" ca="1" si="4"/>
        <v>0</v>
      </c>
      <c r="AG10" s="83">
        <f t="shared" si="5"/>
        <v>0</v>
      </c>
      <c r="AH10" s="84">
        <f t="shared" si="6"/>
        <v>0</v>
      </c>
      <c r="AJ10" s="85">
        <v>5</v>
      </c>
      <c r="AK10" s="82" t="str">
        <f t="shared" si="7"/>
        <v xml:space="preserve"> </v>
      </c>
      <c r="AL10" s="83" t="str">
        <f t="shared" si="7"/>
        <v xml:space="preserve"> </v>
      </c>
      <c r="AM10" s="83" t="str">
        <f t="shared" ca="1" si="7"/>
        <v xml:space="preserve"> </v>
      </c>
      <c r="AN10" s="83" t="str">
        <f t="shared" si="7"/>
        <v xml:space="preserve"> </v>
      </c>
      <c r="AO10" s="84" t="str">
        <f t="shared" si="7"/>
        <v xml:space="preserve"> </v>
      </c>
    </row>
    <row r="11" spans="1:41" ht="24" customHeight="1" thickBot="1">
      <c r="A11" s="118" t="s">
        <v>19</v>
      </c>
      <c r="B11" s="131">
        <v>6</v>
      </c>
      <c r="C11" s="128" t="s">
        <v>63</v>
      </c>
      <c r="D11" s="129" t="s">
        <v>68</v>
      </c>
      <c r="E11" s="125" t="s">
        <v>49</v>
      </c>
      <c r="F11" s="125" t="s">
        <v>60</v>
      </c>
      <c r="G11" s="125" t="s">
        <v>51</v>
      </c>
      <c r="H11" s="130" t="s">
        <v>61</v>
      </c>
      <c r="I11" s="64"/>
      <c r="J11" s="245"/>
      <c r="K11" s="245"/>
      <c r="L11" s="41">
        <v>6</v>
      </c>
      <c r="M11" s="42" t="s">
        <v>31</v>
      </c>
      <c r="N11" s="47">
        <f>SUMIF($J$4:$J$7,"нов",$K$4:$K$7)</f>
        <v>0</v>
      </c>
      <c r="O11" s="47">
        <f ca="1">SUMIF($I$8:$J$9,"нов",$K$6:$K$9)</f>
        <v>0</v>
      </c>
      <c r="P11" s="48">
        <f>SUMIF($J$10:$J$13,"нов",$K$10:$K$13)</f>
        <v>0</v>
      </c>
      <c r="Q11" s="48">
        <f>SUMIF($J$14:$J$17,"нов",$K$14:$K$17)</f>
        <v>0</v>
      </c>
      <c r="S11" s="41">
        <v>6</v>
      </c>
      <c r="T11" s="42" t="str">
        <f>IF(OR(J16=J4,J16=J8,J16=J10,J16=J12,J16=J14)," ",J16)</f>
        <v xml:space="preserve"> </v>
      </c>
      <c r="U11" s="47">
        <f t="shared" si="0"/>
        <v>0</v>
      </c>
      <c r="V11" s="47">
        <f t="shared" ca="1" si="1"/>
        <v>0</v>
      </c>
      <c r="W11" s="48">
        <f t="shared" si="2"/>
        <v>0</v>
      </c>
      <c r="X11" s="48">
        <f>SUMIF($J$14:$J$17,T11,$K$8:$K$17)</f>
        <v>0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86">
        <v>6</v>
      </c>
      <c r="AD11" s="87" t="str">
        <f>IF(OR(AB7=" ",AB8=" ",AB9=" ",AB10=" ")," ",AB11)</f>
        <v xml:space="preserve"> </v>
      </c>
      <c r="AE11" s="88">
        <f t="shared" si="3"/>
        <v>0</v>
      </c>
      <c r="AF11" s="88">
        <f t="shared" ca="1" si="4"/>
        <v>0</v>
      </c>
      <c r="AG11" s="88">
        <f t="shared" si="5"/>
        <v>0</v>
      </c>
      <c r="AH11" s="89">
        <f t="shared" si="6"/>
        <v>0</v>
      </c>
      <c r="AJ11" s="86">
        <v>6</v>
      </c>
      <c r="AK11" s="87" t="str">
        <f t="shared" si="7"/>
        <v xml:space="preserve"> </v>
      </c>
      <c r="AL11" s="88" t="str">
        <f t="shared" si="7"/>
        <v xml:space="preserve"> </v>
      </c>
      <c r="AM11" s="88" t="str">
        <f t="shared" ca="1" si="7"/>
        <v xml:space="preserve"> </v>
      </c>
      <c r="AN11" s="88" t="str">
        <f t="shared" si="7"/>
        <v xml:space="preserve"> </v>
      </c>
      <c r="AO11" s="89" t="str">
        <f t="shared" si="7"/>
        <v xml:space="preserve"> </v>
      </c>
    </row>
    <row r="12" spans="1:41" ht="24" customHeight="1" thickBot="1">
      <c r="A12" s="119" t="s">
        <v>20</v>
      </c>
      <c r="B12" s="147">
        <v>7</v>
      </c>
      <c r="C12" s="133" t="s">
        <v>53</v>
      </c>
      <c r="D12" s="134" t="s">
        <v>54</v>
      </c>
      <c r="E12" s="135" t="s">
        <v>44</v>
      </c>
      <c r="F12" s="135" t="s">
        <v>55</v>
      </c>
      <c r="G12" s="135">
        <v>0</v>
      </c>
      <c r="H12" s="136" t="s">
        <v>56</v>
      </c>
      <c r="I12" s="64"/>
      <c r="J12" s="245" t="str">
        <f>IFERROR(LEFT(F9,FIND(",",F9)-1),F9)</f>
        <v>Р.Бурятия</v>
      </c>
      <c r="K12" s="245">
        <v>1</v>
      </c>
      <c r="L12" s="40">
        <v>7</v>
      </c>
      <c r="M12" s="42" t="s">
        <v>32</v>
      </c>
      <c r="N12" s="47">
        <f>SUMIF($J$4:$J$7,"омс",$K$4:$K$7)</f>
        <v>0</v>
      </c>
      <c r="O12" s="47">
        <f ca="1">SUMIF($I$8:$J$9,"омс",$K$6:$K$9)</f>
        <v>0</v>
      </c>
      <c r="P12" s="48">
        <f>SUMIF($J$10:$J$13,"омс",$K$10:$K$13)</f>
        <v>0</v>
      </c>
      <c r="Q12" s="48">
        <f>SUMIF($J$14:$J$17,"омс",$K$14:$K$17)</f>
        <v>0</v>
      </c>
      <c r="S12" s="52"/>
      <c r="T12" s="42" t="str">
        <f>IF(OR(J15=J7,J15=J11,J15=J13)," ",J15)</f>
        <v xml:space="preserve"> </v>
      </c>
      <c r="U12" s="54"/>
      <c r="V12" s="54"/>
      <c r="W12" s="55"/>
      <c r="X12" s="55"/>
      <c r="AC12" s="49"/>
      <c r="AD12" s="50"/>
      <c r="AE12" s="90">
        <f>SUM(AE6:AE11)</f>
        <v>1</v>
      </c>
      <c r="AF12" s="90">
        <f ca="1">SUM(AF6:AF11)</f>
        <v>1</v>
      </c>
      <c r="AG12" s="90">
        <f>SUM(AG6:AG11)</f>
        <v>2</v>
      </c>
      <c r="AH12" s="90">
        <f>SUM(AH6:AH11)</f>
        <v>2</v>
      </c>
      <c r="AJ12" s="49"/>
      <c r="AK12" s="50"/>
      <c r="AL12" s="90">
        <f>SUM(AL6:AL11)</f>
        <v>1</v>
      </c>
      <c r="AM12" s="90">
        <f ca="1">SUM(AM6:AM11)</f>
        <v>1</v>
      </c>
      <c r="AN12" s="90">
        <f>SUM(AN6:AN11)</f>
        <v>2</v>
      </c>
      <c r="AO12" s="90">
        <f>SUM(AO6:AO11)</f>
        <v>2</v>
      </c>
    </row>
    <row r="13" spans="1:41" ht="24" hidden="1" customHeight="1" thickBot="1">
      <c r="A13" s="141" t="s">
        <v>18</v>
      </c>
      <c r="B13" s="142">
        <v>8</v>
      </c>
      <c r="C13" s="143" t="s">
        <v>51</v>
      </c>
      <c r="D13" s="144" t="s">
        <v>51</v>
      </c>
      <c r="E13" s="145" t="s">
        <v>51</v>
      </c>
      <c r="F13" s="145" t="s">
        <v>51</v>
      </c>
      <c r="G13" s="145" t="s">
        <v>51</v>
      </c>
      <c r="H13" s="146" t="s">
        <v>51</v>
      </c>
      <c r="I13" s="64"/>
      <c r="J13" s="245"/>
      <c r="K13" s="245"/>
      <c r="L13" s="41">
        <v>8</v>
      </c>
      <c r="M13" s="42" t="s">
        <v>33</v>
      </c>
      <c r="N13" s="47">
        <f>SUMIF($J$4:$J$7,"р.а",$K$4:$K$7)</f>
        <v>0</v>
      </c>
      <c r="O13" s="47">
        <f ca="1">SUMIF($I$8:$J$9,"р.а",$K$6:$K$9)</f>
        <v>0</v>
      </c>
      <c r="P13" s="48">
        <f>SUMIF($J$10:$J$13,"р.а",$K$10:$K$13)</f>
        <v>0</v>
      </c>
      <c r="Q13" s="48">
        <f>SUMIF($J$14:$J$17,"р.а",$K$14:$K$17)</f>
        <v>0</v>
      </c>
      <c r="S13" s="56"/>
      <c r="T13" s="53" t="str">
        <f>IF(OR(J16=J8,J16=J12,J16=J14)," ",J16)</f>
        <v xml:space="preserve"> </v>
      </c>
      <c r="U13" s="54"/>
      <c r="V13" s="54"/>
      <c r="W13" s="55"/>
      <c r="X13" s="55"/>
    </row>
    <row r="14" spans="1:41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245" t="str">
        <f>IFERROR(LEFT(F10,FIND(",",F10)-1),F10)</f>
        <v>Р.Бурятия</v>
      </c>
      <c r="K14" s="245">
        <v>1</v>
      </c>
      <c r="L14" s="40">
        <v>9</v>
      </c>
      <c r="M14" s="42" t="s">
        <v>34</v>
      </c>
      <c r="N14" s="47">
        <f>SUMIF($J$4:$J$7,"р.б",$K$4:$K$7)</f>
        <v>0</v>
      </c>
      <c r="O14" s="47">
        <f ca="1">SUMIF($I$8:$J$9,"р.б",$K$6:$K$9)</f>
        <v>0</v>
      </c>
      <c r="P14" s="48">
        <f>SUMIF($J$10:$J$13,"р.б",$K$10:$K$13)</f>
        <v>0</v>
      </c>
      <c r="Q14" s="48">
        <f>SUMIF($J$14:$J$17,"р.б",$K$14:$K$17)</f>
        <v>0</v>
      </c>
      <c r="S14" s="52"/>
      <c r="T14" s="53"/>
      <c r="U14" s="54"/>
      <c r="V14" s="54"/>
      <c r="W14" s="55"/>
      <c r="X14" s="55"/>
    </row>
    <row r="15" spans="1:41" ht="15.5">
      <c r="A15" s="64"/>
      <c r="B15" s="64"/>
      <c r="C15" s="64"/>
      <c r="D15" s="64"/>
      <c r="E15" s="64"/>
      <c r="F15" s="64"/>
      <c r="G15" s="64"/>
      <c r="H15" s="64"/>
      <c r="I15" s="64"/>
      <c r="J15" s="245"/>
      <c r="K15" s="245"/>
      <c r="L15" s="41">
        <v>10</v>
      </c>
      <c r="M15" s="42" t="s">
        <v>35</v>
      </c>
      <c r="N15" s="47">
        <f>SUMIF($J$4:$J$7,"р.х",$K$4:$K$7)</f>
        <v>0</v>
      </c>
      <c r="O15" s="47">
        <f ca="1">SUMIF($I$8:$J$9,"р.х",$K$6:$K$9)</f>
        <v>0</v>
      </c>
      <c r="P15" s="48">
        <f>SUMIF($J$10:$J$13,"р.х",$K$10:$K$13)</f>
        <v>0</v>
      </c>
      <c r="Q15" s="48">
        <f>SUMIF($J$14:$J$17,"р.х",$K$14:$K$17)</f>
        <v>0</v>
      </c>
      <c r="S15" s="56"/>
      <c r="T15" s="53"/>
      <c r="U15" s="54"/>
      <c r="V15" s="54"/>
      <c r="W15" s="55"/>
      <c r="X15" s="55"/>
    </row>
    <row r="16" spans="1:41" ht="12.75" customHeight="1">
      <c r="A16" s="64"/>
      <c r="B16" s="64"/>
      <c r="C16" s="64"/>
      <c r="D16" s="64"/>
      <c r="E16" s="64"/>
      <c r="F16" s="64"/>
      <c r="G16" s="64"/>
      <c r="H16" s="64"/>
      <c r="I16" s="64"/>
      <c r="J16" s="245" t="str">
        <f>IFERROR(LEFT(F11,FIND(",",F11)-1),F11)</f>
        <v>Р.Бурятия</v>
      </c>
      <c r="K16" s="245">
        <v>1</v>
      </c>
      <c r="L16" s="40">
        <v>11</v>
      </c>
      <c r="M16" s="91" t="s">
        <v>36</v>
      </c>
      <c r="N16" s="47">
        <f>SUMIF($J$4:$J$7,"том",$K$4:$K$7)</f>
        <v>0</v>
      </c>
      <c r="O16" s="47">
        <f ca="1">SUMIF($I$8:$J$9,"том",$K$6:$K$9)</f>
        <v>0</v>
      </c>
      <c r="P16" s="48">
        <f>SUMIF($J$10:$J$13,"том",$K$10:$K$13)</f>
        <v>0</v>
      </c>
      <c r="Q16" s="48">
        <f>SUMIF($J$14:$J$17,"том",$K$14:$K$17)</f>
        <v>0</v>
      </c>
      <c r="S16" s="52"/>
      <c r="T16" s="57"/>
      <c r="U16" s="54"/>
      <c r="V16" s="54"/>
      <c r="W16" s="55"/>
      <c r="X16" s="55"/>
    </row>
    <row r="17" spans="1:24" ht="16" thickBot="1">
      <c r="A17" s="64"/>
      <c r="B17" s="64"/>
      <c r="C17" s="64"/>
      <c r="D17" s="64"/>
      <c r="E17" s="64"/>
      <c r="F17" s="64"/>
      <c r="G17" s="64"/>
      <c r="H17" s="64"/>
      <c r="I17" s="64"/>
      <c r="J17" s="245"/>
      <c r="K17" s="245"/>
      <c r="L17" s="41">
        <v>12</v>
      </c>
      <c r="M17" s="91" t="s">
        <v>37</v>
      </c>
      <c r="N17" s="47">
        <f>SUMIF($J$4:$J$7,"Мос",$K$4:$K$7)</f>
        <v>0</v>
      </c>
      <c r="O17" s="47">
        <f ca="1">SUMIF($I$8:$J$9,"Мос",$K$6:$K$9)</f>
        <v>0</v>
      </c>
      <c r="P17" s="48">
        <f>SUMIF($J$10:$J$13,"Мос",$K$10:$K$13)</f>
        <v>0</v>
      </c>
      <c r="Q17" s="48">
        <f>SUMIF($J$14:$J$17,"Мос",$K$14:$K$17)</f>
        <v>0</v>
      </c>
      <c r="S17" s="56"/>
      <c r="T17" s="57"/>
      <c r="U17" s="54"/>
      <c r="V17" s="54"/>
      <c r="W17" s="55"/>
      <c r="X17" s="55"/>
    </row>
    <row r="18" spans="1:24" ht="12.75" customHeight="1" thickBot="1">
      <c r="A18" s="64"/>
      <c r="B18" s="64"/>
      <c r="C18" s="64"/>
      <c r="D18" s="64"/>
      <c r="E18" s="64"/>
      <c r="F18" s="64"/>
      <c r="G18" s="64"/>
      <c r="H18" s="64"/>
      <c r="I18" s="64"/>
      <c r="L18" s="49"/>
      <c r="M18" s="50"/>
      <c r="N18" s="51">
        <f>SUM(N6:N17)</f>
        <v>1</v>
      </c>
      <c r="O18" s="51">
        <f ca="1">SUM(O6:O17)</f>
        <v>0</v>
      </c>
      <c r="P18" s="51">
        <f>SUM(P6:P17)</f>
        <v>0</v>
      </c>
      <c r="Q18" s="51">
        <f>SUM(Q6:Q17)</f>
        <v>0</v>
      </c>
    </row>
    <row r="19" spans="1:24" ht="12.65" customHeight="1">
      <c r="A19" s="67"/>
      <c r="B19" s="67"/>
      <c r="C19" s="67"/>
      <c r="D19" s="67"/>
      <c r="E19" s="67"/>
      <c r="F19" s="67"/>
      <c r="G19" s="67"/>
      <c r="H19" s="67"/>
      <c r="I19" s="64"/>
    </row>
    <row r="20" spans="1:24" ht="12.75" customHeight="1">
      <c r="A20" s="68"/>
      <c r="B20" s="68"/>
      <c r="C20" s="68"/>
      <c r="D20" s="67"/>
      <c r="E20" s="67"/>
      <c r="F20" s="67"/>
      <c r="G20" s="67"/>
      <c r="H20" s="67"/>
      <c r="I20" s="64"/>
    </row>
    <row r="21" spans="1:24" ht="13" customHeight="1">
      <c r="A21" s="69" t="s">
        <v>39</v>
      </c>
      <c r="B21" s="68"/>
      <c r="C21" s="70"/>
      <c r="D21" s="71"/>
      <c r="E21" s="71"/>
      <c r="F21" s="71"/>
      <c r="G21" s="72" t="s">
        <v>79</v>
      </c>
      <c r="H21" s="64"/>
      <c r="I21" s="64"/>
    </row>
    <row r="22" spans="1:24" ht="15.5">
      <c r="A22" s="68"/>
      <c r="B22" s="68"/>
      <c r="C22" s="70"/>
      <c r="D22" s="116"/>
      <c r="E22" s="71"/>
      <c r="F22" s="71"/>
      <c r="G22" s="92" t="s">
        <v>80</v>
      </c>
      <c r="H22" s="64"/>
      <c r="I22" s="64"/>
    </row>
    <row r="23" spans="1:24" ht="15.5">
      <c r="A23" s="68"/>
      <c r="B23" s="68"/>
      <c r="C23" s="70"/>
      <c r="D23" s="71"/>
      <c r="E23" s="71"/>
      <c r="F23" s="71"/>
      <c r="G23" s="67"/>
      <c r="H23" s="64"/>
      <c r="I23" s="64"/>
    </row>
    <row r="24" spans="1:24" ht="15.5">
      <c r="A24" s="69" t="s">
        <v>81</v>
      </c>
      <c r="B24" s="68"/>
      <c r="C24" s="70"/>
      <c r="D24" s="117"/>
      <c r="E24" s="71"/>
      <c r="F24" s="71"/>
      <c r="G24" s="72" t="s">
        <v>82</v>
      </c>
      <c r="H24" s="64"/>
      <c r="I24" s="64"/>
    </row>
    <row r="25" spans="1:24" ht="15.5">
      <c r="A25" s="68"/>
      <c r="B25" s="68"/>
      <c r="C25" s="68"/>
      <c r="D25" s="71"/>
      <c r="E25" s="71"/>
      <c r="F25" s="71"/>
      <c r="G25" s="92" t="s">
        <v>83</v>
      </c>
      <c r="H25" s="67"/>
      <c r="I25" s="64"/>
    </row>
    <row r="26" spans="1:24">
      <c r="A26" s="67"/>
      <c r="B26" s="67"/>
      <c r="C26" s="67"/>
      <c r="D26" s="71"/>
      <c r="E26" s="71"/>
      <c r="F26" s="71"/>
      <c r="G26" s="67"/>
      <c r="H26" s="67"/>
      <c r="I26" s="64"/>
    </row>
    <row r="27" spans="1:24">
      <c r="A27" s="64"/>
      <c r="B27" s="64"/>
      <c r="C27" s="64"/>
      <c r="D27" s="65"/>
      <c r="E27" s="65"/>
      <c r="F27" s="65"/>
      <c r="G27" s="64"/>
      <c r="H27" s="64"/>
      <c r="I27" s="64"/>
    </row>
    <row r="28" spans="1:24">
      <c r="A28" s="64"/>
      <c r="B28" s="64"/>
      <c r="C28" s="64"/>
      <c r="D28" s="65"/>
      <c r="E28" s="65"/>
      <c r="F28" s="65"/>
      <c r="G28" s="64"/>
      <c r="H28" s="64"/>
      <c r="I28" s="64"/>
    </row>
    <row r="29" spans="1:24">
      <c r="A29" s="64"/>
      <c r="B29" s="64"/>
      <c r="C29" s="64"/>
      <c r="D29" s="65"/>
      <c r="E29" s="65"/>
      <c r="F29" s="65"/>
      <c r="G29" s="64"/>
      <c r="H29" s="64"/>
      <c r="I29" s="67"/>
      <c r="J29" s="1"/>
      <c r="K29" s="1"/>
    </row>
    <row r="30" spans="1:24">
      <c r="I30" s="67"/>
      <c r="J30" s="1"/>
      <c r="K30" s="1"/>
    </row>
    <row r="31" spans="1:24">
      <c r="I31" s="67"/>
      <c r="J31" s="1"/>
      <c r="K31" s="1"/>
    </row>
    <row r="32" spans="1:24">
      <c r="I32" s="67"/>
      <c r="J32" s="5"/>
      <c r="K32" s="5"/>
    </row>
    <row r="33" spans="9:9">
      <c r="I33" s="64"/>
    </row>
    <row r="34" spans="9:9">
      <c r="I34" s="64"/>
    </row>
    <row r="35" spans="9:9">
      <c r="I35" s="64"/>
    </row>
    <row r="36" spans="9:9">
      <c r="I36" s="64"/>
    </row>
    <row r="37" spans="9:9">
      <c r="I37" s="64"/>
    </row>
  </sheetData>
  <sheetProtection formatCells="0" formatColumns="0" formatRows="0" insertColumns="0" insertRows="0" insertHyperlinks="0" deleteColumns="0" deleteRows="0" sort="0" autoFilter="0" pivotTables="0"/>
  <mergeCells count="39">
    <mergeCell ref="J16:J17"/>
    <mergeCell ref="K16:K17"/>
    <mergeCell ref="L4:L5"/>
    <mergeCell ref="M4:M5"/>
    <mergeCell ref="J8:J9"/>
    <mergeCell ref="K8:K9"/>
    <mergeCell ref="J10:J11"/>
    <mergeCell ref="K10:K11"/>
    <mergeCell ref="J12:J13"/>
    <mergeCell ref="K12:K13"/>
    <mergeCell ref="J4:J5"/>
    <mergeCell ref="K4:K5"/>
    <mergeCell ref="J6:J7"/>
    <mergeCell ref="K6:K7"/>
    <mergeCell ref="J14:J15"/>
    <mergeCell ref="K14:K15"/>
    <mergeCell ref="A4:A5"/>
    <mergeCell ref="B4:B5"/>
    <mergeCell ref="A1:H1"/>
    <mergeCell ref="H4:H5"/>
    <mergeCell ref="AE4:AH4"/>
    <mergeCell ref="N4:Q4"/>
    <mergeCell ref="B2:C2"/>
    <mergeCell ref="D2:H2"/>
    <mergeCell ref="B3:F3"/>
    <mergeCell ref="G3:H3"/>
    <mergeCell ref="C4:C5"/>
    <mergeCell ref="D4:D5"/>
    <mergeCell ref="E4:F5"/>
    <mergeCell ref="G4:G5"/>
    <mergeCell ref="AJ4:AJ5"/>
    <mergeCell ref="AK4:AK5"/>
    <mergeCell ref="AL4:AO4"/>
    <mergeCell ref="T2:X2"/>
    <mergeCell ref="S4:S5"/>
    <mergeCell ref="T4:T5"/>
    <mergeCell ref="U4:X4"/>
    <mergeCell ref="AC4:AC5"/>
    <mergeCell ref="AD4:AD5"/>
  </mergeCells>
  <phoneticPr fontId="0" type="noConversion"/>
  <conditionalFormatting sqref="G6:G13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2019-03-24T09:52:45Z</cp:lastPrinted>
  <dcterms:created xsi:type="dcterms:W3CDTF">1996-10-08T23:32:33Z</dcterms:created>
  <dcterms:modified xsi:type="dcterms:W3CDTF">2019-03-25T01:55:44Z</dcterms:modified>
</cp:coreProperties>
</file>