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2"/>
  </bookViews>
  <sheets>
    <sheet name="Взв" sheetId="1" r:id="rId1"/>
    <sheet name="Ход" sheetId="2" r:id="rId2"/>
    <sheet name="Итог" sheetId="3" r:id="rId3"/>
    <sheet name="Пары" sheetId="4" r:id="rId4"/>
    <sheet name="Лист1" sheetId="5" r:id="rId5"/>
  </sheets>
  <externalReferences>
    <externalReference r:id="rId8"/>
  </externalReferences>
  <definedNames>
    <definedName name="_xlnm._FilterDatabase" localSheetId="0" hidden="1">'Взв'!$A$9:$I$9</definedName>
  </definedNames>
  <calcPr fullCalcOnLoad="1"/>
</workbook>
</file>

<file path=xl/sharedStrings.xml><?xml version="1.0" encoding="utf-8"?>
<sst xmlns="http://schemas.openxmlformats.org/spreadsheetml/2006/main" count="220" uniqueCount="85">
  <si>
    <t xml:space="preserve"> </t>
  </si>
  <si>
    <t>Утешительные встречи группы А</t>
  </si>
  <si>
    <t>Утешительные встречи группы В</t>
  </si>
  <si>
    <t>ПРОТОКОЛ ВЗВЕШИВАНИЯ</t>
  </si>
  <si>
    <t>ПРОТОКОЛ  ХОДА СОРЕВНОВАНИЙ</t>
  </si>
  <si>
    <t>ПРОТОКОЛ  ВСТРЕЧ</t>
  </si>
  <si>
    <t>ИТОГОВЫЙ ПРОТОКОЛ</t>
  </si>
  <si>
    <t>м</t>
  </si>
  <si>
    <t>№</t>
  </si>
  <si>
    <t>Draw</t>
  </si>
  <si>
    <t xml:space="preserve"> Final 1/4</t>
  </si>
  <si>
    <t xml:space="preserve"> Final 1/2</t>
  </si>
  <si>
    <t>Repecharge 1/2</t>
  </si>
  <si>
    <t xml:space="preserve"> Final</t>
  </si>
  <si>
    <t>/</t>
  </si>
  <si>
    <t>Result</t>
  </si>
  <si>
    <t>Разряд</t>
  </si>
  <si>
    <t>Спортсмен</t>
  </si>
  <si>
    <t>Судьи</t>
  </si>
  <si>
    <t>Оценки по минутам</t>
  </si>
  <si>
    <t>Сумма баллов</t>
  </si>
  <si>
    <t>Результат</t>
  </si>
  <si>
    <t>Время</t>
  </si>
  <si>
    <t>Красн</t>
  </si>
  <si>
    <t>Синий</t>
  </si>
  <si>
    <t>Рук.</t>
  </si>
  <si>
    <t>Реф.</t>
  </si>
  <si>
    <t>Бок.</t>
  </si>
  <si>
    <t>Ковер</t>
  </si>
  <si>
    <t>Круг</t>
  </si>
  <si>
    <t>Техн. секретарь:</t>
  </si>
  <si>
    <t>Рук. ковра:</t>
  </si>
  <si>
    <t>Фамилия</t>
  </si>
  <si>
    <t>Весовая категория</t>
  </si>
  <si>
    <t>кг</t>
  </si>
  <si>
    <t>Гл. секретарь:</t>
  </si>
  <si>
    <t>Гл. судья:</t>
  </si>
  <si>
    <t>чел.</t>
  </si>
  <si>
    <t>3 m</t>
  </si>
  <si>
    <t>-</t>
  </si>
  <si>
    <t>Впечатать недостающие филиалы</t>
  </si>
  <si>
    <t>Результат n+1</t>
  </si>
  <si>
    <t>Сортировка</t>
  </si>
  <si>
    <t>Столбец В</t>
  </si>
  <si>
    <t>Данные</t>
  </si>
  <si>
    <t>Удалить дубликаты</t>
  </si>
  <si>
    <t>Столбец А</t>
  </si>
  <si>
    <t>Ведомство</t>
  </si>
  <si>
    <t>Тренер</t>
  </si>
  <si>
    <t>Имя</t>
  </si>
  <si>
    <t>Дата рожд</t>
  </si>
  <si>
    <t>Субъект РФ, город</t>
  </si>
  <si>
    <t>Калужская, Калуга</t>
  </si>
  <si>
    <t>МО</t>
  </si>
  <si>
    <t>Шульга Г.В., Кутьин В.Г.</t>
  </si>
  <si>
    <t>Москва, ГУЗ</t>
  </si>
  <si>
    <t>нет</t>
  </si>
  <si>
    <t>Архипов В.К.</t>
  </si>
  <si>
    <t>Тульская, Тула</t>
  </si>
  <si>
    <t>УСМАНОВ</t>
  </si>
  <si>
    <t>Ширинберг Усманович</t>
  </si>
  <si>
    <t>Брянская, Брянск</t>
  </si>
  <si>
    <t>Л</t>
  </si>
  <si>
    <t>КМС</t>
  </si>
  <si>
    <t>Сафронов В.В.</t>
  </si>
  <si>
    <t>ШАРАНГИЯ</t>
  </si>
  <si>
    <t>Ута Темурович</t>
  </si>
  <si>
    <t>Абрамов С.А., Грызлов Д.А.</t>
  </si>
  <si>
    <t>МАМОНТОВ</t>
  </si>
  <si>
    <t>Юрий Евгеньевич</t>
  </si>
  <si>
    <t>Остроумов Р.В., Тен С.А.</t>
  </si>
  <si>
    <t>ГАДЖИМАГОМЕДОВ</t>
  </si>
  <si>
    <t>Сократ Гаджиэфендиевич</t>
  </si>
  <si>
    <t>МАМИЕВ</t>
  </si>
  <si>
    <t>Аловсет Захир Оглы</t>
  </si>
  <si>
    <t>21.07.1991</t>
  </si>
  <si>
    <t>НОВИКОВ</t>
  </si>
  <si>
    <t>Сергей Петрович</t>
  </si>
  <si>
    <t>Орловская, Орел</t>
  </si>
  <si>
    <t>ЮР</t>
  </si>
  <si>
    <t>Силов А.В.</t>
  </si>
  <si>
    <t>-57</t>
  </si>
  <si>
    <t>3/1</t>
  </si>
  <si>
    <t>3/0</t>
  </si>
  <si>
    <t>4/0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</si>
</sst>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3"/>
      <name val="Arial Narrow"/>
      <family val="2"/>
    </font>
    <font>
      <b/>
      <sz val="13"/>
      <name val="Arial Narrow"/>
      <family val="2"/>
    </font>
    <font>
      <b/>
      <sz val="13"/>
      <color indexed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Cyr"/>
      <family val="0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8"/>
      <name val="Arial Narrow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sz val="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5" fillId="21" borderId="7" applyNumberFormat="0" applyAlignment="0" applyProtection="0"/>
    <xf numFmtId="0" fontId="24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9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5"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/>
    </xf>
    <xf numFmtId="0" fontId="3" fillId="0" borderId="0" xfId="0" applyNumberFormat="1" applyFont="1" applyBorder="1" applyAlignment="1" applyProtection="1">
      <alignment vertical="center"/>
      <protection hidden="1"/>
    </xf>
    <xf numFmtId="0" fontId="9" fillId="0" borderId="11" xfId="0" applyNumberFormat="1" applyFont="1" applyBorder="1" applyAlignment="1" applyProtection="1">
      <alignment/>
      <protection hidden="1"/>
    </xf>
    <xf numFmtId="0" fontId="9" fillId="0" borderId="0" xfId="0" applyNumberFormat="1" applyFont="1" applyAlignment="1" applyProtection="1">
      <alignment/>
      <protection hidden="1"/>
    </xf>
    <xf numFmtId="0" fontId="9" fillId="0" borderId="0" xfId="0" applyNumberFormat="1" applyFont="1" applyAlignment="1" applyProtection="1">
      <alignment horizontal="center"/>
      <protection hidden="1"/>
    </xf>
    <xf numFmtId="0" fontId="10" fillId="0" borderId="12" xfId="0" applyNumberFormat="1" applyFont="1" applyBorder="1" applyAlignment="1" applyProtection="1">
      <alignment horizontal="center"/>
      <protection hidden="1"/>
    </xf>
    <xf numFmtId="0" fontId="10" fillId="0" borderId="0" xfId="0" applyNumberFormat="1" applyFont="1" applyAlignment="1" applyProtection="1">
      <alignment horizontal="center"/>
      <protection hidden="1"/>
    </xf>
    <xf numFmtId="0" fontId="9" fillId="0" borderId="13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/>
      <protection hidden="1"/>
    </xf>
    <xf numFmtId="0" fontId="9" fillId="0" borderId="0" xfId="0" applyNumberFormat="1" applyFont="1" applyBorder="1" applyAlignment="1" applyProtection="1">
      <alignment horizontal="right"/>
      <protection hidden="1"/>
    </xf>
    <xf numFmtId="0" fontId="9" fillId="0" borderId="13" xfId="0" applyNumberFormat="1" applyFont="1" applyBorder="1" applyAlignment="1" applyProtection="1">
      <alignment horizontal="right"/>
      <protection hidden="1"/>
    </xf>
    <xf numFmtId="0" fontId="9" fillId="0" borderId="14" xfId="0" applyNumberFormat="1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NumberFormat="1" applyFont="1" applyAlignment="1" applyProtection="1">
      <alignment horizontal="center"/>
      <protection hidden="1"/>
    </xf>
    <xf numFmtId="0" fontId="6" fillId="0" borderId="0" xfId="0" applyNumberFormat="1" applyFont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NumberFormat="1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15" xfId="0" applyNumberFormat="1" applyFont="1" applyBorder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6" fillId="0" borderId="0" xfId="0" applyFont="1" applyFill="1" applyAlignment="1" applyProtection="1">
      <alignment/>
      <protection hidden="1"/>
    </xf>
    <xf numFmtId="0" fontId="6" fillId="0" borderId="0" xfId="0" applyFont="1" applyFill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6" fillId="0" borderId="0" xfId="0" applyNumberFormat="1" applyFont="1" applyFill="1" applyBorder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Alignment="1" applyProtection="1">
      <alignment/>
      <protection hidden="1"/>
    </xf>
    <xf numFmtId="0" fontId="9" fillId="0" borderId="0" xfId="0" applyNumberFormat="1" applyFont="1" applyFill="1" applyBorder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9" fillId="0" borderId="0" xfId="0" applyFont="1" applyFill="1" applyBorder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 applyProtection="1">
      <alignment vertical="center"/>
      <protection hidden="1"/>
    </xf>
    <xf numFmtId="49" fontId="4" fillId="0" borderId="0" xfId="0" applyNumberFormat="1" applyFont="1" applyFill="1" applyAlignment="1">
      <alignment horizontal="right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/>
      <protection hidden="1"/>
    </xf>
    <xf numFmtId="0" fontId="8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8" fillId="0" borderId="11" xfId="0" applyNumberFormat="1" applyFont="1" applyBorder="1" applyAlignment="1" applyProtection="1">
      <alignment horizontal="left" vertical="center"/>
      <protection hidden="1"/>
    </xf>
    <xf numFmtId="0" fontId="8" fillId="0" borderId="11" xfId="0" applyNumberFormat="1" applyFont="1" applyBorder="1" applyAlignment="1" applyProtection="1">
      <alignment horizontal="left"/>
      <protection hidden="1"/>
    </xf>
    <xf numFmtId="0" fontId="8" fillId="0" borderId="0" xfId="0" applyNumberFormat="1" applyFont="1" applyBorder="1" applyAlignment="1" applyProtection="1">
      <alignment horizontal="left"/>
      <protection hidden="1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right"/>
      <protection hidden="1"/>
    </xf>
    <xf numFmtId="0" fontId="4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 horizontal="left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4" fillId="0" borderId="10" xfId="0" applyNumberFormat="1" applyFont="1" applyBorder="1" applyAlignment="1" applyProtection="1">
      <alignment horizontal="left" vertical="center"/>
      <protection/>
    </xf>
    <xf numFmtId="0" fontId="14" fillId="0" borderId="16" xfId="0" applyFont="1" applyBorder="1" applyAlignment="1" applyProtection="1">
      <alignment vertical="center"/>
      <protection/>
    </xf>
    <xf numFmtId="0" fontId="14" fillId="0" borderId="12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horizontal="left" vertical="center"/>
      <protection hidden="1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Alignment="1" applyProtection="1">
      <alignment horizontal="right"/>
      <protection/>
    </xf>
    <xf numFmtId="0" fontId="3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right"/>
      <protection/>
    </xf>
    <xf numFmtId="0" fontId="3" fillId="0" borderId="0" xfId="0" applyNumberFormat="1" applyFont="1" applyAlignment="1" applyProtection="1">
      <alignment horizontal="left" vertical="center"/>
      <protection/>
    </xf>
    <xf numFmtId="0" fontId="3" fillId="0" borderId="0" xfId="0" applyNumberFormat="1" applyFont="1" applyAlignment="1" applyProtection="1">
      <alignment horizontal="right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vertical="center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right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right"/>
      <protection hidden="1"/>
    </xf>
    <xf numFmtId="0" fontId="8" fillId="0" borderId="0" xfId="0" applyFont="1" applyBorder="1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0" fontId="6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16" xfId="0" applyFont="1" applyBorder="1" applyAlignment="1">
      <alignment horizontal="center" vertical="center"/>
    </xf>
    <xf numFmtId="0" fontId="14" fillId="0" borderId="12" xfId="0" applyNumberFormat="1" applyFont="1" applyBorder="1" applyAlignment="1" applyProtection="1">
      <alignment horizontal="left" vertical="center"/>
      <protection/>
    </xf>
    <xf numFmtId="0" fontId="8" fillId="0" borderId="11" xfId="0" applyNumberFormat="1" applyFont="1" applyBorder="1" applyAlignment="1" applyProtection="1">
      <alignment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8" fillId="0" borderId="11" xfId="0" applyFont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horizontal="left"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9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NumberFormat="1" applyFont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6" fillId="20" borderId="12" xfId="0" applyNumberFormat="1" applyFont="1" applyFill="1" applyBorder="1" applyAlignment="1" applyProtection="1">
      <alignment horizontal="center"/>
      <protection hidden="1" locked="0"/>
    </xf>
    <xf numFmtId="0" fontId="8" fillId="0" borderId="0" xfId="0" applyNumberFormat="1" applyFont="1" applyAlignment="1" applyProtection="1">
      <alignment horizontal="center"/>
      <protection hidden="1"/>
    </xf>
    <xf numFmtId="0" fontId="8" fillId="0" borderId="11" xfId="0" applyNumberFormat="1" applyFont="1" applyFill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8" fillId="0" borderId="18" xfId="0" applyNumberFormat="1" applyFont="1" applyFill="1" applyBorder="1" applyAlignment="1" applyProtection="1">
      <alignment/>
      <protection hidden="1"/>
    </xf>
    <xf numFmtId="0" fontId="8" fillId="0" borderId="15" xfId="0" applyNumberFormat="1" applyFont="1" applyFill="1" applyBorder="1" applyAlignment="1" applyProtection="1">
      <alignment/>
      <protection hidden="1"/>
    </xf>
    <xf numFmtId="0" fontId="8" fillId="0" borderId="15" xfId="0" applyNumberFormat="1" applyFont="1" applyFill="1" applyBorder="1" applyAlignment="1" applyProtection="1">
      <alignment horizontal="right" vertical="center"/>
      <protection hidden="1"/>
    </xf>
    <xf numFmtId="0" fontId="9" fillId="0" borderId="0" xfId="0" applyNumberFormat="1" applyFont="1" applyFill="1" applyBorder="1" applyAlignment="1" applyProtection="1">
      <alignment horizontal="left" vertical="center"/>
      <protection hidden="1"/>
    </xf>
    <xf numFmtId="0" fontId="9" fillId="0" borderId="11" xfId="0" applyFont="1" applyFill="1" applyBorder="1" applyAlignment="1" applyProtection="1">
      <alignment/>
      <protection hidden="1"/>
    </xf>
    <xf numFmtId="0" fontId="9" fillId="0" borderId="13" xfId="0" applyFont="1" applyFill="1" applyBorder="1" applyAlignment="1" applyProtection="1">
      <alignment/>
      <protection hidden="1"/>
    </xf>
    <xf numFmtId="0" fontId="9" fillId="0" borderId="14" xfId="0" applyFont="1" applyFill="1" applyBorder="1" applyAlignment="1" applyProtection="1">
      <alignment/>
      <protection hidden="1"/>
    </xf>
    <xf numFmtId="0" fontId="9" fillId="0" borderId="18" xfId="0" applyFont="1" applyFill="1" applyBorder="1" applyAlignment="1" applyProtection="1">
      <alignment/>
      <protection hidden="1"/>
    </xf>
    <xf numFmtId="0" fontId="8" fillId="0" borderId="11" xfId="0" applyFont="1" applyFill="1" applyBorder="1" applyAlignment="1" applyProtection="1">
      <alignment/>
      <protection hidden="1"/>
    </xf>
    <xf numFmtId="0" fontId="9" fillId="0" borderId="15" xfId="0" applyFont="1" applyFill="1" applyBorder="1" applyAlignment="1" applyProtection="1">
      <alignment/>
      <protection hidden="1"/>
    </xf>
    <xf numFmtId="0" fontId="8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/>
      <protection hidden="1"/>
    </xf>
    <xf numFmtId="0" fontId="8" fillId="0" borderId="0" xfId="0" applyNumberFormat="1" applyFont="1" applyBorder="1" applyAlignment="1" applyProtection="1">
      <alignment/>
      <protection hidden="1"/>
    </xf>
    <xf numFmtId="0" fontId="8" fillId="0" borderId="11" xfId="0" applyNumberFormat="1" applyFont="1" applyBorder="1" applyAlignment="1" applyProtection="1">
      <alignment/>
      <protection hidden="1"/>
    </xf>
    <xf numFmtId="0" fontId="14" fillId="0" borderId="12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horizontal="right" vertical="center"/>
      <protection/>
    </xf>
    <xf numFmtId="0" fontId="3" fillId="0" borderId="12" xfId="0" applyFont="1" applyBorder="1" applyAlignment="1" applyProtection="1">
      <alignment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13" fillId="0" borderId="12" xfId="0" applyFont="1" applyBorder="1" applyAlignment="1" applyProtection="1">
      <alignment horizontal="center" vertical="center"/>
      <protection hidden="1"/>
    </xf>
    <xf numFmtId="49" fontId="16" fillId="0" borderId="0" xfId="0" applyNumberFormat="1" applyFont="1" applyFill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/>
    </xf>
    <xf numFmtId="0" fontId="8" fillId="0" borderId="19" xfId="0" applyFont="1" applyFill="1" applyBorder="1" applyAlignment="1" applyProtection="1">
      <alignment horizontal="left" vertical="center"/>
      <protection hidden="1"/>
    </xf>
    <xf numFmtId="14" fontId="8" fillId="0" borderId="12" xfId="0" applyNumberFormat="1" applyFont="1" applyBorder="1" applyAlignment="1" applyProtection="1">
      <alignment horizontal="center" vertical="center" wrapText="1"/>
      <protection locked="0"/>
    </xf>
    <xf numFmtId="14" fontId="8" fillId="0" borderId="12" xfId="0" applyNumberFormat="1" applyFont="1" applyBorder="1" applyAlignment="1" applyProtection="1">
      <alignment horizontal="center" vertical="center" wrapText="1"/>
      <protection/>
    </xf>
    <xf numFmtId="14" fontId="18" fillId="0" borderId="0" xfId="0" applyNumberFormat="1" applyFont="1" applyAlignment="1" applyProtection="1">
      <alignment vertical="center"/>
      <protection/>
    </xf>
    <xf numFmtId="14" fontId="17" fillId="0" borderId="0" xfId="0" applyNumberFormat="1" applyFont="1" applyAlignment="1" applyProtection="1">
      <alignment vertical="center" wrapText="1"/>
      <protection/>
    </xf>
    <xf numFmtId="14" fontId="17" fillId="0" borderId="12" xfId="0" applyNumberFormat="1" applyFont="1" applyBorder="1" applyAlignment="1" applyProtection="1">
      <alignment horizontal="center" vertical="center"/>
      <protection/>
    </xf>
    <xf numFmtId="14" fontId="17" fillId="0" borderId="0" xfId="0" applyNumberFormat="1" applyFont="1" applyAlignment="1" applyProtection="1">
      <alignment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7" xfId="0" applyFont="1" applyBorder="1" applyAlignment="1" applyProtection="1">
      <alignment horizontal="left" vertical="center"/>
      <protection hidden="1"/>
    </xf>
    <xf numFmtId="0" fontId="13" fillId="0" borderId="10" xfId="0" applyFont="1" applyFill="1" applyBorder="1" applyAlignment="1" applyProtection="1">
      <alignment horizontal="left" vertical="center"/>
      <protection hidden="1"/>
    </xf>
    <xf numFmtId="0" fontId="8" fillId="0" borderId="19" xfId="0" applyFont="1" applyFill="1" applyBorder="1" applyAlignment="1" applyProtection="1">
      <alignment vertical="center"/>
      <protection hidden="1"/>
    </xf>
    <xf numFmtId="49" fontId="16" fillId="0" borderId="0" xfId="0" applyNumberFormat="1" applyFont="1" applyFill="1" applyAlignment="1">
      <alignment horizontal="center"/>
    </xf>
    <xf numFmtId="0" fontId="8" fillId="0" borderId="17" xfId="0" applyNumberFormat="1" applyFont="1" applyFill="1" applyBorder="1" applyAlignment="1">
      <alignment vertical="center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left" vertical="center"/>
      <protection hidden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8" fillId="0" borderId="11" xfId="0" applyNumberFormat="1" applyFont="1" applyFill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8" fillId="0" borderId="25" xfId="0" applyFont="1" applyFill="1" applyBorder="1" applyAlignment="1" applyProtection="1">
      <alignment horizontal="center" vertical="center"/>
      <protection locked="0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 applyProtection="1">
      <alignment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49" fontId="17" fillId="0" borderId="0" xfId="0" applyNumberFormat="1" applyFont="1" applyBorder="1" applyAlignment="1">
      <alignment horizontal="center" vertical="center" textRotation="90" wrapText="1"/>
    </xf>
    <xf numFmtId="49" fontId="18" fillId="0" borderId="0" xfId="0" applyNumberFormat="1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" fontId="9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0" borderId="13" xfId="0" applyNumberFormat="1" applyFont="1" applyFill="1" applyBorder="1" applyAlignment="1" applyProtection="1">
      <alignment/>
      <protection hidden="1"/>
    </xf>
    <xf numFmtId="0" fontId="8" fillId="0" borderId="14" xfId="0" applyNumberFormat="1" applyFont="1" applyFill="1" applyBorder="1" applyAlignment="1" applyProtection="1">
      <alignment/>
      <protection hidden="1"/>
    </xf>
    <xf numFmtId="0" fontId="6" fillId="0" borderId="11" xfId="0" applyNumberFormat="1" applyFont="1" applyFill="1" applyBorder="1" applyAlignment="1" applyProtection="1">
      <alignment horizontal="center"/>
      <protection hidden="1"/>
    </xf>
    <xf numFmtId="0" fontId="8" fillId="0" borderId="13" xfId="0" applyFont="1" applyFill="1" applyBorder="1" applyAlignment="1" applyProtection="1">
      <alignment/>
      <protection hidden="1"/>
    </xf>
    <xf numFmtId="0" fontId="9" fillId="0" borderId="13" xfId="0" applyFont="1" applyBorder="1" applyAlignment="1" applyProtection="1">
      <alignment/>
      <protection hidden="1"/>
    </xf>
    <xf numFmtId="0" fontId="8" fillId="0" borderId="0" xfId="0" applyFont="1" applyAlignment="1">
      <alignment horizontal="right" vertical="center"/>
    </xf>
    <xf numFmtId="0" fontId="6" fillId="0" borderId="16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2" fillId="20" borderId="0" xfId="42" applyNumberFormat="1" applyFill="1" applyAlignment="1" applyProtection="1">
      <alignment horizontal="center"/>
      <protection/>
    </xf>
    <xf numFmtId="0" fontId="8" fillId="0" borderId="12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NumberFormat="1" applyBorder="1" applyAlignment="1">
      <alignment horizontal="center"/>
    </xf>
    <xf numFmtId="0" fontId="4" fillId="0" borderId="0" xfId="0" applyNumberFormat="1" applyFont="1" applyAlignment="1">
      <alignment horizontal="right"/>
    </xf>
    <xf numFmtId="0" fontId="3" fillId="0" borderId="12" xfId="0" applyFont="1" applyBorder="1" applyAlignment="1" applyProtection="1">
      <alignment horizontal="left" vertical="center" wrapText="1"/>
      <protection locked="0"/>
    </xf>
    <xf numFmtId="1" fontId="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left" vertical="center"/>
      <protection hidden="1"/>
    </xf>
    <xf numFmtId="0" fontId="19" fillId="0" borderId="0" xfId="0" applyNumberFormat="1" applyFont="1" applyFill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38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21" fillId="0" borderId="0" xfId="0" applyNumberFormat="1" applyFont="1" applyFill="1" applyAlignment="1" applyProtection="1">
      <alignment horizontal="right"/>
      <protection/>
    </xf>
    <xf numFmtId="0" fontId="12" fillId="0" borderId="39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4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2" xfId="0" applyNumberFormat="1" applyBorder="1" applyAlignment="1">
      <alignment/>
    </xf>
    <xf numFmtId="0" fontId="14" fillId="0" borderId="12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0" fontId="8" fillId="0" borderId="12" xfId="0" applyNumberFormat="1" applyFont="1" applyBorder="1" applyAlignment="1" applyProtection="1">
      <alignment horizontal="center" vertical="center"/>
      <protection hidden="1"/>
    </xf>
    <xf numFmtId="0" fontId="1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8" xfId="0" applyNumberFormat="1" applyFont="1" applyBorder="1" applyAlignment="1" applyProtection="1">
      <alignment/>
      <protection hidden="1"/>
    </xf>
    <xf numFmtId="0" fontId="9" fillId="0" borderId="15" xfId="0" applyNumberFormat="1" applyFont="1" applyBorder="1" applyAlignment="1" applyProtection="1">
      <alignment horizontal="right" vertical="center"/>
      <protection hidden="1"/>
    </xf>
    <xf numFmtId="0" fontId="9" fillId="0" borderId="14" xfId="0" applyNumberFormat="1" applyFont="1" applyBorder="1" applyAlignment="1" applyProtection="1">
      <alignment/>
      <protection hidden="1"/>
    </xf>
    <xf numFmtId="0" fontId="10" fillId="0" borderId="0" xfId="0" applyNumberFormat="1" applyFont="1" applyBorder="1" applyAlignment="1" applyProtection="1">
      <alignment horizontal="center"/>
      <protection hidden="1"/>
    </xf>
    <xf numFmtId="0" fontId="8" fillId="0" borderId="0" xfId="0" applyNumberFormat="1" applyFont="1" applyBorder="1" applyAlignment="1" applyProtection="1">
      <alignment horizontal="left" vertical="center"/>
      <protection hidden="1"/>
    </xf>
    <xf numFmtId="49" fontId="9" fillId="0" borderId="0" xfId="0" applyNumberFormat="1" applyFont="1" applyFill="1" applyBorder="1" applyAlignment="1" applyProtection="1">
      <alignment horizontal="center"/>
      <protection hidden="1"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vertical="center" wrapText="1"/>
      <protection locked="0"/>
    </xf>
    <xf numFmtId="14" fontId="8" fillId="0" borderId="12" xfId="0" applyNumberFormat="1" applyFont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vertical="center" wrapText="1"/>
      <protection/>
    </xf>
    <xf numFmtId="0" fontId="1" fillId="24" borderId="8" xfId="0" applyFont="1" applyFill="1" applyBorder="1" applyAlignment="1" applyProtection="1">
      <alignment vertical="center" wrapText="1"/>
      <protection/>
    </xf>
    <xf numFmtId="14" fontId="1" fillId="0" borderId="8" xfId="0" applyNumberFormat="1" applyFont="1" applyFill="1" applyBorder="1" applyAlignment="1" applyProtection="1">
      <alignment vertical="center" wrapText="1"/>
      <protection/>
    </xf>
    <xf numFmtId="0" fontId="1" fillId="25" borderId="8" xfId="0" applyFont="1" applyFill="1" applyBorder="1" applyAlignment="1" applyProtection="1">
      <alignment vertical="center" wrapText="1"/>
      <protection/>
    </xf>
    <xf numFmtId="0" fontId="1" fillId="0" borderId="8" xfId="0" applyFont="1" applyFill="1" applyBorder="1" applyAlignment="1" applyProtection="1">
      <alignment horizontal="right" vertical="center" wrapText="1"/>
      <protection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49" fontId="14" fillId="24" borderId="0" xfId="0" applyNumberFormat="1" applyFont="1" applyFill="1" applyAlignment="1">
      <alignment horizontal="left" vertical="center"/>
    </xf>
    <xf numFmtId="1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right" vertical="center"/>
    </xf>
    <xf numFmtId="0" fontId="14" fillId="0" borderId="10" xfId="0" applyFont="1" applyBorder="1" applyAlignment="1" applyProtection="1">
      <alignment vertical="center" wrapText="1"/>
      <protection/>
    </xf>
    <xf numFmtId="0" fontId="14" fillId="0" borderId="17" xfId="0" applyFont="1" applyBorder="1" applyAlignment="1" applyProtection="1">
      <alignment vertical="center" wrapText="1"/>
      <protection/>
    </xf>
    <xf numFmtId="0" fontId="14" fillId="0" borderId="10" xfId="0" applyFont="1" applyFill="1" applyBorder="1" applyAlignment="1" applyProtection="1">
      <alignment horizontal="left" vertical="center"/>
      <protection hidden="1"/>
    </xf>
    <xf numFmtId="0" fontId="14" fillId="0" borderId="17" xfId="0" applyFont="1" applyBorder="1" applyAlignment="1" applyProtection="1">
      <alignment horizontal="left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23" fillId="0" borderId="12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49" fontId="16" fillId="0" borderId="0" xfId="0" applyNumberFormat="1" applyFont="1" applyFill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center"/>
      <protection hidden="1"/>
    </xf>
    <xf numFmtId="0" fontId="15" fillId="0" borderId="0" xfId="0" applyNumberFormat="1" applyFont="1" applyFill="1" applyBorder="1" applyAlignment="1" applyProtection="1">
      <alignment horizontal="right" vertical="center"/>
      <protection hidden="1" locked="0"/>
    </xf>
    <xf numFmtId="0" fontId="6" fillId="0" borderId="0" xfId="0" applyNumberFormat="1" applyFont="1" applyFill="1" applyAlignment="1" applyProtection="1">
      <alignment horizontal="left" vertical="center"/>
      <protection hidden="1"/>
    </xf>
    <xf numFmtId="49" fontId="9" fillId="0" borderId="13" xfId="0" applyNumberFormat="1" applyFont="1" applyFill="1" applyBorder="1" applyAlignment="1" applyProtection="1">
      <alignment horizontal="center"/>
      <protection hidden="1" locked="0"/>
    </xf>
    <xf numFmtId="49" fontId="4" fillId="0" borderId="0" xfId="0" applyNumberFormat="1" applyFont="1" applyAlignment="1" applyProtection="1">
      <alignment horizontal="center"/>
      <protection/>
    </xf>
    <xf numFmtId="0" fontId="20" fillId="0" borderId="0" xfId="0" applyNumberFormat="1" applyFont="1" applyAlignment="1">
      <alignment horizontal="left"/>
    </xf>
    <xf numFmtId="0" fontId="8" fillId="0" borderId="22" xfId="0" applyFont="1" applyBorder="1" applyAlignment="1">
      <alignment horizontal="center" vertical="center" textRotation="90"/>
    </xf>
    <xf numFmtId="0" fontId="8" fillId="0" borderId="41" xfId="0" applyFont="1" applyBorder="1" applyAlignment="1">
      <alignment horizontal="center" vertical="center" textRotation="90"/>
    </xf>
    <xf numFmtId="0" fontId="8" fillId="0" borderId="23" xfId="0" applyFont="1" applyBorder="1" applyAlignment="1">
      <alignment horizontal="center" vertical="center" textRotation="90"/>
    </xf>
    <xf numFmtId="0" fontId="4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 textRotation="90" wrapText="1"/>
    </xf>
    <xf numFmtId="49" fontId="18" fillId="0" borderId="43" xfId="0" applyNumberFormat="1" applyFont="1" applyBorder="1" applyAlignment="1">
      <alignment horizontal="center" vertical="center" textRotation="90" wrapText="1"/>
    </xf>
    <xf numFmtId="49" fontId="16" fillId="0" borderId="0" xfId="0" applyNumberFormat="1" applyFont="1" applyFill="1" applyAlignment="1">
      <alignment horizontal="center"/>
    </xf>
    <xf numFmtId="49" fontId="17" fillId="0" borderId="24" xfId="0" applyNumberFormat="1" applyFont="1" applyBorder="1" applyAlignment="1">
      <alignment horizontal="center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7" fillId="0" borderId="26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center" vertical="center" textRotation="90"/>
    </xf>
    <xf numFmtId="0" fontId="6" fillId="0" borderId="43" xfId="0" applyNumberFormat="1" applyFont="1" applyBorder="1" applyAlignment="1">
      <alignment horizontal="center" vertical="center" textRotation="9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rbeit\&#1057;&#1086;&#1088;&#1077;&#1074;&#1085;&#1086;&#1074;&#1072;&#1085;&#1080;&#1103;\2009-2010&#1075;\&#1058;&#1091;&#1088;&#1085;&#1080;&#1088;%20&#1057;&#1072;&#1085;&#1076;&#1075;&#1072;&#1088;&#1090;&#1077;&#1085;&#1072;\Turnir\Start\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л"/>
      <sheetName val="Статист."/>
      <sheetName val="Судьи"/>
      <sheetName val="Отч.врача"/>
      <sheetName val="Отч.гл.судьи"/>
      <sheetName val="Акт"/>
      <sheetName val="Лист тит"/>
      <sheetName val="Сп.пр."/>
    </sheetNames>
    <sheetDataSet>
      <sheetData sheetId="0">
        <row r="2">
          <cell r="A2" t="str">
            <v>ВСЕРОССИЙСКИЙ ТУРНИР ПО САМБО</v>
          </cell>
        </row>
        <row r="3">
          <cell r="A3" t="str">
            <v>ПАМЯТИ  ЗАСЛУЖЕННОГО ТРЕНЕРА РОССИИ   А.М. САНДГАРТЕНА </v>
          </cell>
        </row>
        <row r="6">
          <cell r="C6" t="str">
            <v>06-08 октября 2009 г.</v>
          </cell>
          <cell r="I6" t="str">
            <v>город Тула</v>
          </cell>
        </row>
        <row r="15">
          <cell r="B15" t="str">
            <v>Гл. судья:</v>
          </cell>
          <cell r="F15" t="str">
            <v>А.М. Максимов, г. Тула, МК</v>
          </cell>
        </row>
        <row r="16">
          <cell r="B16" t="str">
            <v>Гл. секретарь:</v>
          </cell>
          <cell r="F16" t="str">
            <v>Е.И. Матюшкин, г. Тула, ВК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C14" sqref="C14"/>
    </sheetView>
  </sheetViews>
  <sheetFormatPr defaultColWidth="9.00390625" defaultRowHeight="12.75" outlineLevelCol="1"/>
  <cols>
    <col min="1" max="1" width="3.75390625" style="72" customWidth="1"/>
    <col min="2" max="2" width="4.125" style="72" customWidth="1"/>
    <col min="3" max="3" width="14.125" style="73" customWidth="1"/>
    <col min="4" max="4" width="20.875" style="73" customWidth="1"/>
    <col min="5" max="5" width="19.25390625" style="73" customWidth="1"/>
    <col min="6" max="6" width="7.25390625" style="73" customWidth="1" outlineLevel="1"/>
    <col min="7" max="7" width="7.875" style="73" customWidth="1" outlineLevel="1"/>
    <col min="8" max="8" width="9.875" style="73" customWidth="1" outlineLevel="1"/>
    <col min="9" max="9" width="20.375" style="73" customWidth="1" outlineLevel="1"/>
    <col min="10" max="10" width="18.25390625" style="73" customWidth="1"/>
    <col min="11" max="11" width="8.875" style="73" customWidth="1"/>
    <col min="12" max="12" width="4.00390625" style="73" customWidth="1"/>
    <col min="13" max="16384" width="9.125" style="73" customWidth="1"/>
  </cols>
  <sheetData>
    <row r="1" spans="2:14" s="64" customFormat="1" ht="17.25">
      <c r="B1" s="65" t="s">
        <v>3</v>
      </c>
      <c r="C1" s="65"/>
      <c r="D1" s="65"/>
      <c r="E1" s="65"/>
      <c r="F1" s="65"/>
      <c r="G1" s="65"/>
      <c r="H1" s="65"/>
      <c r="I1" s="65"/>
      <c r="J1" s="65"/>
      <c r="K1" s="228"/>
      <c r="L1" s="65"/>
      <c r="M1" s="65"/>
      <c r="N1" s="65"/>
    </row>
    <row r="2" spans="2:14" s="80" customFormat="1" ht="17.25">
      <c r="B2" s="227" t="str">
        <f>'[1]Гл'!$A$2</f>
        <v>ВСЕРОССИЙСКИЙ ТУРНИР ПО САМБО</v>
      </c>
      <c r="C2" s="227"/>
      <c r="D2" s="227"/>
      <c r="E2" s="227"/>
      <c r="F2" s="227"/>
      <c r="G2" s="227"/>
      <c r="H2" s="227"/>
      <c r="I2" s="227"/>
      <c r="J2" s="79"/>
      <c r="K2" s="78"/>
      <c r="L2" s="78"/>
      <c r="M2" s="78"/>
      <c r="N2" s="78"/>
    </row>
    <row r="3" spans="2:14" s="80" customFormat="1" ht="17.25">
      <c r="B3" s="227" t="str">
        <f>'[1]Гл'!$A$3</f>
        <v>ПАМЯТИ  ЗАСЛУЖЕННОГО ТРЕНЕРА РОССИИ   А.М. САНДГАРТЕНА </v>
      </c>
      <c r="C3" s="227"/>
      <c r="D3" s="227"/>
      <c r="E3" s="227"/>
      <c r="F3" s="227"/>
      <c r="G3" s="227"/>
      <c r="H3" s="227"/>
      <c r="I3" s="227"/>
      <c r="J3" s="79"/>
      <c r="K3" s="78"/>
      <c r="L3" s="78"/>
      <c r="M3" s="78"/>
      <c r="N3" s="78"/>
    </row>
    <row r="4" s="82" customFormat="1" ht="8.25" customHeight="1">
      <c r="A4" s="81"/>
    </row>
    <row r="5" spans="2:14" s="83" customFormat="1" ht="17.25" customHeight="1">
      <c r="B5" s="84" t="str">
        <f>'[1]Гл'!$C$6</f>
        <v>06-08 октября 2009 г.</v>
      </c>
      <c r="C5" s="85"/>
      <c r="D5" s="85"/>
      <c r="G5" s="84"/>
      <c r="H5" s="86" t="str">
        <f>'[1]Гл'!$I$6</f>
        <v>город Тула</v>
      </c>
      <c r="L5" s="84"/>
      <c r="M5" s="84"/>
      <c r="N5" s="84"/>
    </row>
    <row r="6" spans="2:14" s="83" customFormat="1" ht="9.75" customHeight="1">
      <c r="B6" s="84"/>
      <c r="C6" s="85"/>
      <c r="D6" s="292" t="s">
        <v>81</v>
      </c>
      <c r="F6" s="153"/>
      <c r="G6" s="84"/>
      <c r="H6" s="84"/>
      <c r="I6" s="86"/>
      <c r="L6" s="84"/>
      <c r="M6" s="84"/>
      <c r="N6" s="84"/>
    </row>
    <row r="7" spans="2:14" s="83" customFormat="1" ht="18.75" customHeight="1">
      <c r="B7" s="84"/>
      <c r="C7" s="248" t="s">
        <v>33</v>
      </c>
      <c r="D7" s="292"/>
      <c r="E7" s="84" t="s">
        <v>34</v>
      </c>
      <c r="H7" s="84"/>
      <c r="I7" s="86"/>
      <c r="L7" s="84"/>
      <c r="M7" s="84"/>
      <c r="N7" s="84"/>
    </row>
    <row r="8" spans="1:14" s="64" customFormat="1" ht="12.75" customHeight="1">
      <c r="A8" s="87"/>
      <c r="C8" s="66"/>
      <c r="D8" s="66"/>
      <c r="E8" s="66"/>
      <c r="F8" s="66"/>
      <c r="G8" s="88"/>
      <c r="H8" s="88"/>
      <c r="I8" s="63"/>
      <c r="J8" s="63"/>
      <c r="K8" s="89"/>
      <c r="L8" s="89"/>
      <c r="M8" s="89"/>
      <c r="N8" s="89"/>
    </row>
    <row r="9" spans="1:11" s="6" customFormat="1" ht="30" customHeight="1">
      <c r="A9" s="77" t="s">
        <v>8</v>
      </c>
      <c r="B9" s="178" t="s">
        <v>9</v>
      </c>
      <c r="C9" s="4" t="s">
        <v>32</v>
      </c>
      <c r="D9" s="234" t="s">
        <v>49</v>
      </c>
      <c r="E9" s="271" t="s">
        <v>51</v>
      </c>
      <c r="F9" s="156" t="s">
        <v>47</v>
      </c>
      <c r="G9" s="156" t="s">
        <v>16</v>
      </c>
      <c r="H9" s="156" t="s">
        <v>50</v>
      </c>
      <c r="I9" s="229" t="s">
        <v>48</v>
      </c>
      <c r="K9" s="5"/>
    </row>
    <row r="10" spans="1:11" s="52" customFormat="1" ht="30">
      <c r="A10" s="60">
        <v>1</v>
      </c>
      <c r="B10" s="273">
        <v>1</v>
      </c>
      <c r="C10" s="273" t="s">
        <v>59</v>
      </c>
      <c r="D10" s="273" t="s">
        <v>60</v>
      </c>
      <c r="E10" s="274" t="s">
        <v>61</v>
      </c>
      <c r="F10" s="273" t="s">
        <v>62</v>
      </c>
      <c r="G10" s="273" t="s">
        <v>63</v>
      </c>
      <c r="H10" s="275">
        <v>32820</v>
      </c>
      <c r="I10" s="273" t="s">
        <v>64</v>
      </c>
      <c r="K10" s="61"/>
    </row>
    <row r="11" spans="1:11" s="52" customFormat="1" ht="30">
      <c r="A11" s="60">
        <v>2</v>
      </c>
      <c r="B11" s="273">
        <v>2</v>
      </c>
      <c r="C11" s="273" t="s">
        <v>65</v>
      </c>
      <c r="D11" s="273" t="s">
        <v>66</v>
      </c>
      <c r="E11" s="273" t="s">
        <v>58</v>
      </c>
      <c r="F11" s="273" t="s">
        <v>56</v>
      </c>
      <c r="G11" s="273" t="s">
        <v>63</v>
      </c>
      <c r="H11" s="275">
        <v>33329</v>
      </c>
      <c r="I11" s="273" t="s">
        <v>67</v>
      </c>
      <c r="K11" s="61"/>
    </row>
    <row r="12" spans="1:11" s="52" customFormat="1" ht="30">
      <c r="A12" s="60">
        <v>3</v>
      </c>
      <c r="B12" s="273">
        <v>3</v>
      </c>
      <c r="C12" s="273" t="s">
        <v>68</v>
      </c>
      <c r="D12" s="273" t="s">
        <v>69</v>
      </c>
      <c r="E12" s="276" t="s">
        <v>58</v>
      </c>
      <c r="F12" s="273" t="s">
        <v>56</v>
      </c>
      <c r="G12" s="273" t="s">
        <v>63</v>
      </c>
      <c r="H12" s="275">
        <v>33107</v>
      </c>
      <c r="I12" s="273" t="s">
        <v>70</v>
      </c>
      <c r="K12" s="61"/>
    </row>
    <row r="13" spans="1:11" s="52" customFormat="1" ht="30">
      <c r="A13" s="60">
        <v>4</v>
      </c>
      <c r="B13" s="273">
        <v>4</v>
      </c>
      <c r="C13" s="273" t="s">
        <v>71</v>
      </c>
      <c r="D13" s="273" t="s">
        <v>72</v>
      </c>
      <c r="E13" s="274" t="s">
        <v>55</v>
      </c>
      <c r="F13" s="273" t="s">
        <v>56</v>
      </c>
      <c r="G13" s="273" t="s">
        <v>63</v>
      </c>
      <c r="H13" s="275">
        <v>32523</v>
      </c>
      <c r="I13" s="273" t="s">
        <v>57</v>
      </c>
      <c r="K13" s="61"/>
    </row>
    <row r="14" spans="1:11" s="52" customFormat="1" ht="30">
      <c r="A14" s="60">
        <v>5</v>
      </c>
      <c r="B14" s="273">
        <v>5</v>
      </c>
      <c r="C14" s="273" t="s">
        <v>73</v>
      </c>
      <c r="D14" s="273" t="s">
        <v>74</v>
      </c>
      <c r="E14" s="274" t="s">
        <v>52</v>
      </c>
      <c r="F14" s="273" t="s">
        <v>53</v>
      </c>
      <c r="G14" s="273" t="s">
        <v>63</v>
      </c>
      <c r="H14" s="277" t="s">
        <v>75</v>
      </c>
      <c r="I14" s="273" t="s">
        <v>54</v>
      </c>
      <c r="K14" s="61"/>
    </row>
    <row r="15" spans="1:11" s="52" customFormat="1" ht="16.5">
      <c r="A15" s="60">
        <v>6</v>
      </c>
      <c r="B15" s="278">
        <v>6</v>
      </c>
      <c r="C15" s="279" t="s">
        <v>76</v>
      </c>
      <c r="D15" s="279" t="s">
        <v>77</v>
      </c>
      <c r="E15" s="280" t="s">
        <v>78</v>
      </c>
      <c r="F15" s="281" t="s">
        <v>79</v>
      </c>
      <c r="G15" s="282" t="s">
        <v>63</v>
      </c>
      <c r="H15" s="283">
        <v>32763</v>
      </c>
      <c r="I15" s="279" t="s">
        <v>80</v>
      </c>
      <c r="K15" s="61"/>
    </row>
    <row r="16" spans="1:11" s="52" customFormat="1" ht="16.5">
      <c r="A16" s="60">
        <v>7</v>
      </c>
      <c r="B16" s="230" t="s">
        <v>39</v>
      </c>
      <c r="C16" s="231" t="s">
        <v>39</v>
      </c>
      <c r="D16" s="231" t="s">
        <v>39</v>
      </c>
      <c r="E16" s="230" t="s">
        <v>39</v>
      </c>
      <c r="F16" s="255" t="s">
        <v>39</v>
      </c>
      <c r="G16" s="232" t="s">
        <v>39</v>
      </c>
      <c r="H16" s="232" t="s">
        <v>39</v>
      </c>
      <c r="I16" s="256" t="s">
        <v>39</v>
      </c>
      <c r="K16" s="61"/>
    </row>
    <row r="17" spans="1:11" s="52" customFormat="1" ht="16.5">
      <c r="A17" s="60">
        <v>8</v>
      </c>
      <c r="B17" s="230" t="s">
        <v>39</v>
      </c>
      <c r="C17" s="231" t="s">
        <v>39</v>
      </c>
      <c r="D17" s="231" t="s">
        <v>39</v>
      </c>
      <c r="E17" s="230" t="s">
        <v>39</v>
      </c>
      <c r="F17" s="255" t="s">
        <v>39</v>
      </c>
      <c r="G17" s="232" t="s">
        <v>39</v>
      </c>
      <c r="H17" s="232" t="s">
        <v>39</v>
      </c>
      <c r="I17" s="256" t="s">
        <v>39</v>
      </c>
      <c r="K17" s="61"/>
    </row>
    <row r="19" spans="2:8" s="90" customFormat="1" ht="17.25" customHeight="1">
      <c r="B19" s="90" t="str">
        <f>'[1]Гл'!$B$15</f>
        <v>Гл. судья:</v>
      </c>
      <c r="H19" s="91" t="str">
        <f>'[1]Гл'!$F$15</f>
        <v>А.М. Максимов, г. Тула, МК</v>
      </c>
    </row>
    <row r="20" ht="8.25" customHeight="1"/>
    <row r="21" spans="2:8" s="90" customFormat="1" ht="17.25">
      <c r="B21" s="90" t="str">
        <f>'[1]Гл'!$B$16</f>
        <v>Гл. секретарь:</v>
      </c>
      <c r="H21" s="91" t="str">
        <f>'[1]Гл'!$F$16</f>
        <v>Е.И. Матюшкин, г. Тула, ВК</v>
      </c>
    </row>
    <row r="22" s="90" customFormat="1" ht="17.25"/>
    <row r="23" spans="1:2" s="93" customFormat="1" ht="17.25">
      <c r="A23" s="92"/>
      <c r="B23" s="92"/>
    </row>
    <row r="24" spans="1:2" s="93" customFormat="1" ht="17.25">
      <c r="A24" s="92"/>
      <c r="B24" s="92"/>
    </row>
    <row r="25" spans="1:2" s="93" customFormat="1" ht="17.25">
      <c r="A25" s="92"/>
      <c r="B25" s="92"/>
    </row>
    <row r="26" spans="1:2" s="93" customFormat="1" ht="17.25">
      <c r="A26" s="92"/>
      <c r="B26" s="92"/>
    </row>
    <row r="27" spans="1:2" s="93" customFormat="1" ht="17.25">
      <c r="A27" s="92"/>
      <c r="B27" s="92"/>
    </row>
    <row r="28" spans="1:2" s="95" customFormat="1" ht="17.25">
      <c r="A28" s="94"/>
      <c r="B28" s="94"/>
    </row>
    <row r="29" spans="1:2" s="95" customFormat="1" ht="17.25">
      <c r="A29" s="94"/>
      <c r="B29" s="94"/>
    </row>
    <row r="30" spans="1:2" s="95" customFormat="1" ht="17.25">
      <c r="A30" s="94"/>
      <c r="B30" s="94"/>
    </row>
    <row r="31" spans="1:2" s="95" customFormat="1" ht="17.25">
      <c r="A31" s="94"/>
      <c r="B31" s="94"/>
    </row>
  </sheetData>
  <sheetProtection sort="0"/>
  <autoFilter ref="A9:I9"/>
  <mergeCells count="1">
    <mergeCell ref="D6:D7"/>
  </mergeCells>
  <dataValidations count="1">
    <dataValidation type="list" allowBlank="1" showInputMessage="1" showErrorMessage="1" sqref="K1">
      <formula1>"Взв"</formula1>
    </dataValidation>
  </dataValidation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2"/>
  <sheetViews>
    <sheetView zoomScalePageLayoutView="0" workbookViewId="0" topLeftCell="A22">
      <selection activeCell="AJ38" sqref="AJ38"/>
    </sheetView>
  </sheetViews>
  <sheetFormatPr defaultColWidth="2.875" defaultRowHeight="12.75"/>
  <cols>
    <col min="1" max="1" width="2.875" style="29" customWidth="1"/>
    <col min="2" max="2" width="2.875" style="30" customWidth="1"/>
    <col min="3" max="11" width="2.875" style="31" customWidth="1"/>
    <col min="12" max="30" width="2.875" style="46" customWidth="1"/>
    <col min="31" max="31" width="0.74609375" style="46" customWidth="1"/>
    <col min="32" max="16384" width="2.875" style="31" customWidth="1"/>
  </cols>
  <sheetData>
    <row r="1" spans="1:23" s="25" customFormat="1" ht="12.75">
      <c r="A1" s="22"/>
      <c r="B1" s="23"/>
      <c r="C1" s="24"/>
      <c r="D1" s="24"/>
      <c r="E1" s="24"/>
      <c r="F1" s="24"/>
      <c r="G1" s="24" t="s">
        <v>4</v>
      </c>
      <c r="H1" s="24"/>
      <c r="I1" s="24"/>
      <c r="J1" s="24"/>
      <c r="K1" s="24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</row>
    <row r="2" spans="1:23" s="25" customFormat="1" ht="4.5" customHeight="1">
      <c r="A2" s="22"/>
      <c r="B2" s="26"/>
      <c r="C2" s="22"/>
      <c r="D2" s="22"/>
      <c r="E2" s="22"/>
      <c r="F2" s="22"/>
      <c r="G2" s="22"/>
      <c r="H2" s="22"/>
      <c r="I2" s="22"/>
      <c r="J2" s="22"/>
      <c r="K2" s="22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27" customFormat="1" ht="12.75">
      <c r="A3" s="26"/>
      <c r="C3" s="26"/>
      <c r="D3" s="26"/>
      <c r="E3" s="26"/>
      <c r="G3" s="7" t="str">
        <f>Взв!B2</f>
        <v>ВСЕРОССИЙСКИЙ ТУРНИР ПО САМБО</v>
      </c>
      <c r="H3" s="7"/>
      <c r="I3" s="7"/>
      <c r="J3" s="7"/>
      <c r="K3" s="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</row>
    <row r="4" spans="1:23" s="27" customFormat="1" ht="13.5" customHeight="1">
      <c r="A4" s="26"/>
      <c r="B4" s="28"/>
      <c r="C4" s="26"/>
      <c r="D4" s="26"/>
      <c r="E4" s="26"/>
      <c r="G4" s="7" t="str">
        <f>Взв!B3</f>
        <v>ПАМЯТИ  ЗАСЛУЖЕННОГО ТРЕНЕРА РОССИИ   А.М. САНДГАРТЕНА </v>
      </c>
      <c r="H4" s="7"/>
      <c r="I4" s="7"/>
      <c r="J4" s="7"/>
      <c r="K4" s="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</row>
    <row r="5" spans="1:31" s="27" customFormat="1" ht="4.5" customHeight="1">
      <c r="A5" s="26"/>
      <c r="B5" s="28"/>
      <c r="C5" s="26"/>
      <c r="D5" s="26"/>
      <c r="E5" s="26"/>
      <c r="G5" s="37"/>
      <c r="H5" s="37"/>
      <c r="I5" s="38"/>
      <c r="J5" s="40"/>
      <c r="K5" s="38"/>
      <c r="L5" s="293" t="str">
        <f>Взв!D6</f>
        <v>-57</v>
      </c>
      <c r="M5" s="294"/>
      <c r="N5" s="294"/>
      <c r="O5" s="41"/>
      <c r="P5" s="37"/>
      <c r="Q5" s="37"/>
      <c r="R5" s="37"/>
      <c r="S5" s="37"/>
      <c r="T5" s="37"/>
      <c r="U5" s="37"/>
      <c r="V5" s="37"/>
      <c r="W5" s="37"/>
      <c r="X5" s="54"/>
      <c r="Y5" s="54"/>
      <c r="Z5" s="54"/>
      <c r="AA5" s="39"/>
      <c r="AB5" s="39"/>
      <c r="AC5" s="257"/>
      <c r="AE5" s="258"/>
    </row>
    <row r="6" spans="1:31" s="27" customFormat="1" ht="13.5" customHeight="1">
      <c r="A6" s="26"/>
      <c r="B6" s="28"/>
      <c r="C6" s="26"/>
      <c r="D6" s="26"/>
      <c r="E6" s="26"/>
      <c r="G6" s="13"/>
      <c r="H6" s="42"/>
      <c r="I6" s="42"/>
      <c r="J6" s="54"/>
      <c r="K6" s="98" t="str">
        <f>Взв!C7</f>
        <v>Весовая категория</v>
      </c>
      <c r="L6" s="294"/>
      <c r="M6" s="294"/>
      <c r="N6" s="294"/>
      <c r="O6" s="39" t="str">
        <f>Взв!E7</f>
        <v>кг</v>
      </c>
      <c r="P6" s="37"/>
      <c r="Q6" s="37"/>
      <c r="R6" s="37"/>
      <c r="S6" s="37"/>
      <c r="T6" s="37"/>
      <c r="U6" s="37"/>
      <c r="V6" s="37"/>
      <c r="W6" s="37"/>
      <c r="X6" s="54"/>
      <c r="Y6" s="54"/>
      <c r="Z6" s="54"/>
      <c r="AA6" s="39"/>
      <c r="AB6" s="39"/>
      <c r="AC6" s="257"/>
      <c r="AD6" s="96" t="str">
        <f>Взв!B5</f>
        <v>06-08 октября 2009 г.</v>
      </c>
      <c r="AE6" s="258"/>
    </row>
    <row r="7" spans="1:31" s="27" customFormat="1" ht="13.5" customHeight="1">
      <c r="A7" s="26"/>
      <c r="B7" s="28"/>
      <c r="C7" s="26"/>
      <c r="D7" s="26"/>
      <c r="E7" s="26"/>
      <c r="G7" s="54"/>
      <c r="H7" s="54"/>
      <c r="I7" s="54"/>
      <c r="J7" s="54"/>
      <c r="K7" s="37"/>
      <c r="L7" s="295">
        <f>MAX(Взв!B10:B17)</f>
        <v>6</v>
      </c>
      <c r="M7" s="295"/>
      <c r="N7" s="296" t="s">
        <v>37</v>
      </c>
      <c r="O7" s="296"/>
      <c r="P7" s="37"/>
      <c r="Q7" s="37"/>
      <c r="R7" s="37"/>
      <c r="S7" s="37"/>
      <c r="T7" s="37"/>
      <c r="U7" s="37"/>
      <c r="V7" s="37"/>
      <c r="W7" s="37"/>
      <c r="X7" s="54"/>
      <c r="Y7" s="54"/>
      <c r="Z7" s="54"/>
      <c r="AA7" s="39"/>
      <c r="AB7" s="39"/>
      <c r="AC7" s="257"/>
      <c r="AD7" s="96" t="str">
        <f>Взв!H5</f>
        <v>город Тула</v>
      </c>
      <c r="AE7" s="258"/>
    </row>
    <row r="8" spans="1:31" s="27" customFormat="1" ht="13.5" customHeight="1">
      <c r="A8" s="26"/>
      <c r="B8" s="28"/>
      <c r="C8" s="26"/>
      <c r="D8" s="26"/>
      <c r="E8" s="26"/>
      <c r="G8" s="54"/>
      <c r="H8" s="54"/>
      <c r="I8" s="54"/>
      <c r="J8" s="39"/>
      <c r="K8" s="39"/>
      <c r="L8" s="295"/>
      <c r="M8" s="295"/>
      <c r="N8" s="296"/>
      <c r="O8" s="296"/>
      <c r="P8" s="37"/>
      <c r="Q8" s="37"/>
      <c r="R8" s="37"/>
      <c r="S8" s="37"/>
      <c r="T8" s="37"/>
      <c r="U8" s="37"/>
      <c r="V8" s="37"/>
      <c r="W8" s="37"/>
      <c r="X8" s="54"/>
      <c r="Y8" s="54"/>
      <c r="Z8" s="54"/>
      <c r="AA8" s="39"/>
      <c r="AB8" s="39"/>
      <c r="AC8" s="257"/>
      <c r="AD8" s="257"/>
      <c r="AE8" s="258"/>
    </row>
    <row r="9" spans="1:22" s="27" customFormat="1" ht="3" customHeight="1">
      <c r="A9" s="26"/>
      <c r="B9" s="28"/>
      <c r="C9" s="26"/>
      <c r="D9" s="26"/>
      <c r="E9" s="26"/>
      <c r="G9" s="7"/>
      <c r="H9" s="7"/>
      <c r="I9" s="7"/>
      <c r="J9" s="7"/>
      <c r="K9" s="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</row>
    <row r="10" spans="1:22" s="13" customFormat="1" ht="13.5">
      <c r="A10" s="14"/>
      <c r="B10" s="76" t="str">
        <f>Взв!E10</f>
        <v>Брянская, Брянск</v>
      </c>
      <c r="I10" s="30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</row>
    <row r="11" spans="1:22" s="13" customFormat="1" ht="13.5">
      <c r="A11" s="15">
        <f>Взв!B10</f>
        <v>1</v>
      </c>
      <c r="B11" s="57" t="str">
        <f>Взв!C10</f>
        <v>УСМАНОВ</v>
      </c>
      <c r="C11" s="12"/>
      <c r="D11" s="12"/>
      <c r="E11" s="12"/>
      <c r="F11" s="12"/>
      <c r="G11" s="12"/>
      <c r="I11" s="58" t="str">
        <f>Взв!D10</f>
        <v>Ширинберг Усманович</v>
      </c>
      <c r="K11" s="124" t="s">
        <v>0</v>
      </c>
      <c r="L11" s="168" t="str">
        <f>IF(K12=A11,B10,IF(K12=A13,B12,"-"))</f>
        <v>Брянская, Брянск</v>
      </c>
      <c r="M11" s="30"/>
      <c r="N11" s="30"/>
      <c r="O11" s="30"/>
      <c r="P11" s="30"/>
      <c r="Q11" s="30"/>
      <c r="R11" s="54"/>
      <c r="S11" s="168"/>
      <c r="T11" s="54"/>
      <c r="U11" s="54"/>
      <c r="V11" s="54"/>
    </row>
    <row r="12" spans="1:22" s="13" customFormat="1" ht="13.5">
      <c r="A12" s="16"/>
      <c r="B12" s="76" t="str">
        <f>Взв!E14</f>
        <v>Калужская, Калуга</v>
      </c>
      <c r="H12" s="17"/>
      <c r="I12" s="30"/>
      <c r="J12" s="17"/>
      <c r="K12" s="123">
        <v>1</v>
      </c>
      <c r="L12" s="116" t="str">
        <f>IF(K12=A11,B11,IF(K12=A13,B13,"-"))</f>
        <v>УСМАНОВ</v>
      </c>
      <c r="M12" s="111"/>
      <c r="N12" s="111"/>
      <c r="O12" s="111"/>
      <c r="P12" s="111"/>
      <c r="Q12" s="12"/>
      <c r="R12" s="54"/>
      <c r="S12" s="116" t="str">
        <f>IF(K12=A11,I11,IF(K12=A13,I13,"-"))</f>
        <v>Ширинберг Усманович</v>
      </c>
      <c r="T12" s="54"/>
      <c r="U12" s="55" t="s">
        <v>0</v>
      </c>
      <c r="V12" s="55"/>
    </row>
    <row r="13" spans="1:31" s="13" customFormat="1" ht="13.5">
      <c r="A13" s="15">
        <f>Взв!B14</f>
        <v>5</v>
      </c>
      <c r="B13" s="57" t="str">
        <f>Взв!C14</f>
        <v>МАМИЕВ</v>
      </c>
      <c r="C13" s="12"/>
      <c r="D13" s="12"/>
      <c r="E13" s="12"/>
      <c r="F13" s="12"/>
      <c r="G13" s="12"/>
      <c r="H13" s="12"/>
      <c r="I13" s="57" t="str">
        <f>Взв!D14</f>
        <v>Аловсет Захир Оглы</v>
      </c>
      <c r="J13" s="33"/>
      <c r="K13" s="215" t="s">
        <v>0</v>
      </c>
      <c r="L13" s="297" t="s">
        <v>82</v>
      </c>
      <c r="M13" s="297"/>
      <c r="N13" s="235"/>
      <c r="O13" s="215"/>
      <c r="P13" s="215"/>
      <c r="R13" s="215"/>
      <c r="S13" s="215"/>
      <c r="T13" s="216"/>
      <c r="U13" s="124"/>
      <c r="V13" s="168" t="str">
        <f>IF(U14=K12,L11,IF(U14=K16,L15,"-"))</f>
        <v>Тульская, Тула</v>
      </c>
      <c r="W13" s="30"/>
      <c r="X13" s="30"/>
      <c r="Y13" s="30"/>
      <c r="Z13" s="30"/>
      <c r="AB13" s="30"/>
      <c r="AC13" s="168"/>
      <c r="AD13" s="39"/>
      <c r="AE13" s="39"/>
    </row>
    <row r="14" spans="1:31" s="13" customFormat="1" ht="13.5">
      <c r="A14" s="16"/>
      <c r="B14" s="76" t="str">
        <f>Взв!E12</f>
        <v>Тульская, Тула</v>
      </c>
      <c r="C14" s="18"/>
      <c r="D14" s="18"/>
      <c r="E14" s="18"/>
      <c r="F14" s="18"/>
      <c r="H14" s="18"/>
      <c r="I14" s="30"/>
      <c r="J14" s="19"/>
      <c r="K14" s="126"/>
      <c r="L14" s="55"/>
      <c r="M14" s="55"/>
      <c r="N14" s="55"/>
      <c r="O14" s="55"/>
      <c r="P14" s="55"/>
      <c r="R14" s="55"/>
      <c r="S14" s="236"/>
      <c r="T14" s="127"/>
      <c r="U14" s="123">
        <v>3</v>
      </c>
      <c r="V14" s="116" t="str">
        <f>IF(U14=K12,L12,IF(U14=K16,L16,"-"))</f>
        <v>МАМОНТОВ</v>
      </c>
      <c r="W14" s="111"/>
      <c r="X14" s="111"/>
      <c r="Y14" s="111"/>
      <c r="Z14" s="111"/>
      <c r="AA14" s="12"/>
      <c r="AB14" s="111"/>
      <c r="AC14" s="116" t="str">
        <f>IF(U14=K12,S12,IF(U14=K16,S16,"-"))</f>
        <v>Юрий Евгеньевич</v>
      </c>
      <c r="AD14" s="54"/>
      <c r="AE14" s="54" t="s">
        <v>0</v>
      </c>
    </row>
    <row r="15" spans="1:31" s="13" customFormat="1" ht="13.5">
      <c r="A15" s="15">
        <f>Взв!B12</f>
        <v>3</v>
      </c>
      <c r="B15" s="57" t="str">
        <f>Взв!C12</f>
        <v>МАМОНТОВ</v>
      </c>
      <c r="C15" s="12"/>
      <c r="D15" s="12"/>
      <c r="E15" s="12"/>
      <c r="F15" s="12"/>
      <c r="G15" s="12"/>
      <c r="H15" s="12"/>
      <c r="I15" s="57" t="str">
        <f>Взв!D12</f>
        <v>Юрий Евгеньевич</v>
      </c>
      <c r="K15" s="26" t="s">
        <v>0</v>
      </c>
      <c r="L15" s="168" t="str">
        <f>IF(K16=A15,B14,IF(K16=A17,B16,"-"))</f>
        <v>Тульская, Тула</v>
      </c>
      <c r="M15" s="30"/>
      <c r="N15" s="30"/>
      <c r="O15" s="30"/>
      <c r="P15" s="30"/>
      <c r="R15" s="55"/>
      <c r="S15" s="168"/>
      <c r="T15" s="127"/>
      <c r="U15" s="55"/>
      <c r="V15" s="297" t="s">
        <v>83</v>
      </c>
      <c r="W15" s="297"/>
      <c r="X15" s="214"/>
      <c r="Y15" s="55"/>
      <c r="Z15" s="55"/>
      <c r="AB15" s="54"/>
      <c r="AC15" s="55"/>
      <c r="AD15" s="216"/>
      <c r="AE15" s="54"/>
    </row>
    <row r="16" spans="1:31" s="13" customFormat="1" ht="13.5">
      <c r="A16" s="16"/>
      <c r="B16" s="76" t="str">
        <f>Взв!E16</f>
        <v>-</v>
      </c>
      <c r="C16" s="18"/>
      <c r="D16" s="18"/>
      <c r="E16" s="18"/>
      <c r="F16" s="18"/>
      <c r="H16" s="17"/>
      <c r="I16" s="30"/>
      <c r="J16" s="20"/>
      <c r="K16" s="123">
        <v>3</v>
      </c>
      <c r="L16" s="116" t="str">
        <f>IF(K16=A15,B15,IF(K16=A17,B17,"-"))</f>
        <v>МАМОНТОВ</v>
      </c>
      <c r="M16" s="217"/>
      <c r="N16" s="111"/>
      <c r="O16" s="111"/>
      <c r="P16" s="111"/>
      <c r="Q16" s="12"/>
      <c r="R16" s="125"/>
      <c r="S16" s="116" t="str">
        <f>IF(K16=A15,I15,IF(K16=A17,I17,"-"))</f>
        <v>Юрий Евгеньевич</v>
      </c>
      <c r="T16" s="128"/>
      <c r="U16" s="55" t="s">
        <v>0</v>
      </c>
      <c r="V16" s="55"/>
      <c r="W16" s="55"/>
      <c r="X16" s="55"/>
      <c r="Y16" s="55"/>
      <c r="Z16" s="55"/>
      <c r="AB16" s="54"/>
      <c r="AC16" s="55"/>
      <c r="AD16" s="127"/>
      <c r="AE16" s="54"/>
    </row>
    <row r="17" spans="1:30" s="13" customFormat="1" ht="13.5">
      <c r="A17" s="15" t="str">
        <f>Взв!B16</f>
        <v>-</v>
      </c>
      <c r="B17" s="57" t="str">
        <f>Взв!C16</f>
        <v>-</v>
      </c>
      <c r="C17" s="12"/>
      <c r="D17" s="12"/>
      <c r="E17" s="12"/>
      <c r="F17" s="12"/>
      <c r="G17" s="12"/>
      <c r="H17" s="12"/>
      <c r="I17" s="57" t="str">
        <f>Взв!D16</f>
        <v>-</v>
      </c>
      <c r="J17" s="33"/>
      <c r="K17" s="30" t="s">
        <v>0</v>
      </c>
      <c r="L17" s="297" t="s">
        <v>14</v>
      </c>
      <c r="M17" s="297"/>
      <c r="N17" s="214"/>
      <c r="O17" s="54"/>
      <c r="P17" s="55"/>
      <c r="R17" s="55"/>
      <c r="S17" s="55"/>
      <c r="T17" s="55"/>
      <c r="U17" s="124"/>
      <c r="V17" s="168" t="str">
        <f>IF(U18=U14,V13,IF(U18=U22,V21,"-"))</f>
        <v>Тульская, Тула</v>
      </c>
      <c r="W17" s="30"/>
      <c r="X17" s="30"/>
      <c r="Y17" s="30"/>
      <c r="Z17" s="30"/>
      <c r="AA17" s="30"/>
      <c r="AB17" s="54"/>
      <c r="AC17" s="168"/>
      <c r="AD17" s="264"/>
    </row>
    <row r="18" spans="1:31" s="13" customFormat="1" ht="13.5">
      <c r="A18" s="16"/>
      <c r="B18" s="76" t="str">
        <f>Взв!E11</f>
        <v>Тульская, Тула</v>
      </c>
      <c r="C18" s="18"/>
      <c r="D18" s="18"/>
      <c r="E18" s="18"/>
      <c r="F18" s="18"/>
      <c r="H18" s="18"/>
      <c r="I18" s="30"/>
      <c r="J18" s="19"/>
      <c r="K18" s="30"/>
      <c r="L18" s="54"/>
      <c r="M18" s="54"/>
      <c r="N18" s="54"/>
      <c r="O18" s="54"/>
      <c r="P18" s="55"/>
      <c r="R18" s="55"/>
      <c r="S18" s="55"/>
      <c r="T18" s="55"/>
      <c r="U18" s="123">
        <v>3</v>
      </c>
      <c r="V18" s="116" t="str">
        <f>IF(U18=U14,V14,IF(U18=U22,V22,"-"))</f>
        <v>МАМОНТОВ</v>
      </c>
      <c r="W18" s="111"/>
      <c r="X18" s="111"/>
      <c r="Y18" s="111"/>
      <c r="Z18" s="111"/>
      <c r="AA18" s="12"/>
      <c r="AB18" s="125"/>
      <c r="AC18" s="116" t="str">
        <f>IF(U18=U14,AC14,IF(U18=U22,AC22,"-"))</f>
        <v>Юрий Евгеньевич</v>
      </c>
      <c r="AD18" s="265"/>
      <c r="AE18" s="13" t="s">
        <v>0</v>
      </c>
    </row>
    <row r="19" spans="1:30" s="13" customFormat="1" ht="13.5">
      <c r="A19" s="15">
        <f>Взв!B11</f>
        <v>2</v>
      </c>
      <c r="B19" s="57" t="str">
        <f>Взв!C11</f>
        <v>ШАРАНГИЯ</v>
      </c>
      <c r="C19" s="12"/>
      <c r="D19" s="12"/>
      <c r="E19" s="12"/>
      <c r="F19" s="12"/>
      <c r="G19" s="12"/>
      <c r="H19" s="12"/>
      <c r="I19" s="57" t="str">
        <f>Взв!D11</f>
        <v>Ута Темурович</v>
      </c>
      <c r="K19" s="26" t="s">
        <v>0</v>
      </c>
      <c r="L19" s="115" t="str">
        <f>IF(K20=A19,B18,IF(K20=A21,B20,"-"))</f>
        <v>Тульская, Тула</v>
      </c>
      <c r="M19" s="30"/>
      <c r="N19" s="30"/>
      <c r="O19" s="30"/>
      <c r="P19" s="30" t="s">
        <v>0</v>
      </c>
      <c r="R19" s="55"/>
      <c r="S19" s="168"/>
      <c r="T19" s="55"/>
      <c r="U19" s="215"/>
      <c r="V19" s="297" t="s">
        <v>14</v>
      </c>
      <c r="W19" s="297"/>
      <c r="X19" s="214"/>
      <c r="Y19" s="215"/>
      <c r="Z19" s="215"/>
      <c r="AA19" s="54"/>
      <c r="AB19" s="54"/>
      <c r="AC19" s="30"/>
      <c r="AD19" s="266"/>
    </row>
    <row r="20" spans="1:31" s="13" customFormat="1" ht="13.5">
      <c r="A20" s="16"/>
      <c r="B20" s="76" t="str">
        <f>Взв!E15</f>
        <v>Орловская, Орел</v>
      </c>
      <c r="C20" s="18"/>
      <c r="D20" s="18"/>
      <c r="E20" s="18"/>
      <c r="F20" s="18"/>
      <c r="H20" s="17"/>
      <c r="I20" s="30"/>
      <c r="J20" s="21"/>
      <c r="K20" s="123">
        <v>2</v>
      </c>
      <c r="L20" s="116" t="str">
        <f>IF(K20=A19,B19,IF(K20=A21,B21,"-"))</f>
        <v>ШАРАНГИЯ</v>
      </c>
      <c r="M20" s="111"/>
      <c r="N20" s="111"/>
      <c r="O20" s="111"/>
      <c r="P20" s="111"/>
      <c r="Q20" s="12"/>
      <c r="R20" s="54"/>
      <c r="S20" s="116" t="str">
        <f>IF(K20=A19,I19,IF(K20=A21,I21,"-"))</f>
        <v>Ута Темурович</v>
      </c>
      <c r="T20" s="54"/>
      <c r="U20" s="55" t="s">
        <v>0</v>
      </c>
      <c r="V20" s="55"/>
      <c r="W20" s="55"/>
      <c r="X20" s="55"/>
      <c r="Y20" s="55"/>
      <c r="Z20" s="55"/>
      <c r="AB20" s="54"/>
      <c r="AC20" s="55"/>
      <c r="AD20" s="127"/>
      <c r="AE20" s="55"/>
    </row>
    <row r="21" spans="1:31" s="13" customFormat="1" ht="13.5">
      <c r="A21" s="15">
        <f>Взв!B15</f>
        <v>6</v>
      </c>
      <c r="B21" s="57" t="str">
        <f>Взв!C15</f>
        <v>НОВИКОВ</v>
      </c>
      <c r="C21" s="12"/>
      <c r="D21" s="12"/>
      <c r="E21" s="12"/>
      <c r="F21" s="12"/>
      <c r="G21" s="12"/>
      <c r="H21" s="12"/>
      <c r="I21" s="57" t="str">
        <f>Взв!D15</f>
        <v>Сергей Петрович</v>
      </c>
      <c r="J21" s="33"/>
      <c r="K21" s="30" t="s">
        <v>0</v>
      </c>
      <c r="L21" s="297" t="s">
        <v>82</v>
      </c>
      <c r="M21" s="297"/>
      <c r="N21" s="214"/>
      <c r="O21" s="215"/>
      <c r="P21" s="215"/>
      <c r="R21" s="215"/>
      <c r="S21" s="215"/>
      <c r="T21" s="216"/>
      <c r="U21" s="26"/>
      <c r="V21" s="168" t="str">
        <f>IF(U22=K20,L19,IF(U22=K24,L23,"-"))</f>
        <v>Тульская, Тула</v>
      </c>
      <c r="W21" s="30"/>
      <c r="X21" s="30"/>
      <c r="Y21" s="30"/>
      <c r="Z21" s="30"/>
      <c r="AB21" s="30"/>
      <c r="AC21" s="168"/>
      <c r="AD21" s="127"/>
      <c r="AE21" s="55"/>
    </row>
    <row r="22" spans="1:31" s="13" customFormat="1" ht="13.5">
      <c r="A22" s="16"/>
      <c r="B22" s="76" t="str">
        <f>Взв!E13</f>
        <v>Москва, ГУЗ</v>
      </c>
      <c r="C22" s="18"/>
      <c r="D22" s="18"/>
      <c r="E22" s="18"/>
      <c r="F22" s="18"/>
      <c r="H22" s="18"/>
      <c r="I22" s="30"/>
      <c r="J22" s="19"/>
      <c r="K22" s="30"/>
      <c r="L22" s="54"/>
      <c r="M22" s="54"/>
      <c r="N22" s="54"/>
      <c r="O22" s="55"/>
      <c r="P22" s="55"/>
      <c r="R22" s="55"/>
      <c r="S22" s="236"/>
      <c r="T22" s="127"/>
      <c r="U22" s="123">
        <v>2</v>
      </c>
      <c r="V22" s="116" t="str">
        <f>IF(U22=K20,L20,IF(U22=K24,L24,"-"))</f>
        <v>ШАРАНГИЯ</v>
      </c>
      <c r="W22" s="111"/>
      <c r="X22" s="111"/>
      <c r="Y22" s="111"/>
      <c r="Z22" s="111"/>
      <c r="AA22" s="12"/>
      <c r="AB22" s="111"/>
      <c r="AC22" s="116" t="str">
        <f>IF(U22=K20,S20,IF(U22=K24,S24,"-"))</f>
        <v>Ута Темурович</v>
      </c>
      <c r="AD22" s="128"/>
      <c r="AE22" s="55" t="s">
        <v>0</v>
      </c>
    </row>
    <row r="23" spans="1:31" s="13" customFormat="1" ht="13.5">
      <c r="A23" s="15">
        <f>Взв!B13</f>
        <v>4</v>
      </c>
      <c r="B23" s="57" t="str">
        <f>Взв!C13</f>
        <v>ГАДЖИМАГОМЕДОВ</v>
      </c>
      <c r="C23" s="12"/>
      <c r="D23" s="12"/>
      <c r="E23" s="12"/>
      <c r="F23" s="12"/>
      <c r="G23" s="12"/>
      <c r="H23" s="12"/>
      <c r="I23" s="57" t="str">
        <f>Взв!D13</f>
        <v>Сократ Гаджиэфендиевич</v>
      </c>
      <c r="K23" s="26" t="s">
        <v>0</v>
      </c>
      <c r="L23" s="115" t="str">
        <f>IF(K24=A23,B22,IF(K24=A25,B24,"-"))</f>
        <v>Москва, ГУЗ</v>
      </c>
      <c r="M23" s="30"/>
      <c r="N23" s="30"/>
      <c r="O23" s="30"/>
      <c r="P23" s="30"/>
      <c r="R23" s="55"/>
      <c r="S23" s="168"/>
      <c r="T23" s="127"/>
      <c r="U23" s="215"/>
      <c r="V23" s="297" t="s">
        <v>84</v>
      </c>
      <c r="W23" s="297"/>
      <c r="X23" s="214"/>
      <c r="Y23" s="55"/>
      <c r="Z23" s="55"/>
      <c r="AB23" s="55"/>
      <c r="AC23" s="55"/>
      <c r="AD23" s="55"/>
      <c r="AE23" s="55"/>
    </row>
    <row r="24" spans="1:25" s="13" customFormat="1" ht="13.5">
      <c r="A24" s="16"/>
      <c r="B24" s="76" t="str">
        <f>Взв!E17</f>
        <v>-</v>
      </c>
      <c r="C24" s="18"/>
      <c r="D24" s="18"/>
      <c r="E24" s="18"/>
      <c r="F24" s="18"/>
      <c r="H24" s="17"/>
      <c r="I24" s="30"/>
      <c r="J24" s="21"/>
      <c r="K24" s="123">
        <v>4</v>
      </c>
      <c r="L24" s="116" t="str">
        <f>IF(K24=A23,B23,IF(K24=A25,B25,"-"))</f>
        <v>ГАДЖИМАГОМЕДОВ</v>
      </c>
      <c r="M24" s="111"/>
      <c r="N24" s="111"/>
      <c r="O24" s="111"/>
      <c r="P24" s="111"/>
      <c r="Q24" s="12"/>
      <c r="R24" s="125"/>
      <c r="S24" s="116" t="str">
        <f>IF(K24=A23,I23,IF(A25=K24,I25,"-"))</f>
        <v>Сократ Гаджиэфендиевич</v>
      </c>
      <c r="T24" s="129"/>
      <c r="U24" s="55" t="s">
        <v>0</v>
      </c>
      <c r="V24" s="55"/>
      <c r="W24" s="55"/>
      <c r="X24" s="55"/>
      <c r="Y24" s="55"/>
    </row>
    <row r="25" spans="1:25" s="13" customFormat="1" ht="13.5">
      <c r="A25" s="15" t="str">
        <f>Взв!B17</f>
        <v>-</v>
      </c>
      <c r="B25" s="57" t="str">
        <f>Взв!C17</f>
        <v>-</v>
      </c>
      <c r="C25" s="12"/>
      <c r="D25" s="12"/>
      <c r="E25" s="12"/>
      <c r="F25" s="12"/>
      <c r="G25" s="12"/>
      <c r="H25" s="12"/>
      <c r="I25" s="57" t="str">
        <f>Взв!D17</f>
        <v>-</v>
      </c>
      <c r="J25" s="33"/>
      <c r="K25" s="30" t="s">
        <v>0</v>
      </c>
      <c r="L25" s="297" t="s">
        <v>14</v>
      </c>
      <c r="M25" s="297"/>
      <c r="N25" s="214"/>
      <c r="O25" s="54"/>
      <c r="P25" s="55"/>
      <c r="R25" s="55"/>
      <c r="S25" s="55"/>
      <c r="T25" s="55"/>
      <c r="U25" s="55"/>
      <c r="V25" s="55"/>
      <c r="W25" s="55"/>
      <c r="X25" s="55"/>
      <c r="Y25" s="55"/>
    </row>
    <row r="26" spans="1:31" s="13" customFormat="1" ht="13.5">
      <c r="A26" s="267"/>
      <c r="B26" s="268"/>
      <c r="C26" s="18"/>
      <c r="D26" s="18"/>
      <c r="E26" s="18"/>
      <c r="F26" s="18"/>
      <c r="G26" s="18"/>
      <c r="H26" s="18"/>
      <c r="I26" s="268"/>
      <c r="J26" s="18"/>
      <c r="K26" s="30"/>
      <c r="L26" s="269"/>
      <c r="M26" s="269"/>
      <c r="N26" s="214"/>
      <c r="O26" s="54"/>
      <c r="P26" s="55"/>
      <c r="R26" s="55"/>
      <c r="S26" s="55"/>
      <c r="T26" s="55"/>
      <c r="U26" s="55"/>
      <c r="V26" s="55"/>
      <c r="W26" s="55"/>
      <c r="X26" s="55"/>
      <c r="Y26" s="55"/>
      <c r="AA26" s="46"/>
      <c r="AB26" s="121"/>
      <c r="AC26" s="56"/>
      <c r="AD26" s="56"/>
      <c r="AE26" s="56"/>
    </row>
    <row r="27" spans="1:31" s="13" customFormat="1" ht="13.5">
      <c r="A27" s="267"/>
      <c r="B27" s="25" t="s">
        <v>1</v>
      </c>
      <c r="C27" s="18"/>
      <c r="D27" s="18"/>
      <c r="E27" s="18"/>
      <c r="F27" s="18"/>
      <c r="G27" s="18"/>
      <c r="H27" s="18"/>
      <c r="I27" s="268"/>
      <c r="J27" s="18"/>
      <c r="K27" s="30"/>
      <c r="L27" s="269"/>
      <c r="M27" s="269"/>
      <c r="N27" s="214"/>
      <c r="O27" s="54"/>
      <c r="P27" s="55"/>
      <c r="R27" s="13">
        <v>1</v>
      </c>
      <c r="S27" s="46" t="s">
        <v>7</v>
      </c>
      <c r="T27" s="56" t="str">
        <f>V18</f>
        <v>МАМОНТОВ</v>
      </c>
      <c r="U27" s="56"/>
      <c r="V27" s="56"/>
      <c r="W27" s="56"/>
      <c r="X27" s="56"/>
      <c r="Y27" s="55" t="str">
        <f>AC18</f>
        <v>Юрий Евгеньевич</v>
      </c>
      <c r="Z27" s="30"/>
      <c r="AA27" s="13" t="s">
        <v>0</v>
      </c>
      <c r="AB27" s="55" t="str">
        <f>V17</f>
        <v>Тульская, Тула</v>
      </c>
      <c r="AE27" s="56" t="s">
        <v>0</v>
      </c>
    </row>
    <row r="28" spans="1:31" s="13" customFormat="1" ht="13.5">
      <c r="A28" s="53"/>
      <c r="B28" s="43"/>
      <c r="C28" s="43"/>
      <c r="D28" s="43"/>
      <c r="E28" s="43"/>
      <c r="F28" s="43"/>
      <c r="H28" s="43"/>
      <c r="I28" s="43"/>
      <c r="L28" s="42"/>
      <c r="M28" s="42"/>
      <c r="O28" s="42"/>
      <c r="P28" s="42"/>
      <c r="R28" s="13">
        <v>2</v>
      </c>
      <c r="S28" s="46" t="s">
        <v>7</v>
      </c>
      <c r="T28" s="121" t="str">
        <f>IF(ISBLANK(U18),"-",IF(U18=U14,V22,IF(U18=U22,V14,"-")))</f>
        <v>ШАРАНГИЯ</v>
      </c>
      <c r="U28" s="56"/>
      <c r="V28" s="56"/>
      <c r="W28" s="56"/>
      <c r="X28" s="56"/>
      <c r="Y28" s="121" t="str">
        <f>IF(ISBLANK(U18),"-",IF(U18=U14,AC22,IF(U18=U22,AC14,"-")))</f>
        <v>Ута Темурович</v>
      </c>
      <c r="Z28" s="30"/>
      <c r="AA28" s="13" t="s">
        <v>0</v>
      </c>
      <c r="AB28" s="115" t="str">
        <f>IF(ISBLANK(U18),"-",IF(U18=U14,V21,IF(U18=U22,V13,"-")))</f>
        <v>Тульская, Тула</v>
      </c>
      <c r="AE28" s="13" t="s">
        <v>0</v>
      </c>
    </row>
    <row r="29" spans="1:31" s="34" customFormat="1" ht="13.5">
      <c r="A29" s="59"/>
      <c r="B29" s="169" t="str">
        <f>IF(K12=A11,B12,IF(K12=A13,B10,"-"))</f>
        <v>Калужская, Калуга</v>
      </c>
      <c r="C29" s="122"/>
      <c r="D29" s="122"/>
      <c r="E29" s="122"/>
      <c r="F29" s="122"/>
      <c r="H29" s="43"/>
      <c r="I29" s="169"/>
      <c r="J29" s="100"/>
      <c r="K29" s="14"/>
      <c r="L29" s="130"/>
      <c r="M29" s="42"/>
      <c r="O29" s="42"/>
      <c r="P29" s="42"/>
      <c r="R29" s="34">
        <v>3</v>
      </c>
      <c r="S29" s="46" t="s">
        <v>7</v>
      </c>
      <c r="T29" s="115" t="str">
        <f>V34</f>
        <v>МАМИЕВ</v>
      </c>
      <c r="U29" s="56"/>
      <c r="V29" s="56"/>
      <c r="W29" s="56"/>
      <c r="X29" s="56"/>
      <c r="Y29" s="122" t="str">
        <f>AC34</f>
        <v>Аловсет Захир Оглы</v>
      </c>
      <c r="Z29" s="30"/>
      <c r="AA29" s="34" t="s">
        <v>0</v>
      </c>
      <c r="AB29" s="56" t="str">
        <f>V33</f>
        <v>Калужская, Калуга</v>
      </c>
      <c r="AD29" s="13"/>
      <c r="AE29" s="34" t="s">
        <v>0</v>
      </c>
    </row>
    <row r="30" spans="1:31" s="34" customFormat="1" ht="13.5">
      <c r="A30" s="112">
        <f>IF(K12=A11,A13,IF(K12=A13,A11,"-"))</f>
        <v>5</v>
      </c>
      <c r="B30" s="155" t="str">
        <f>IF(K12=A11,B13,IF(K12=A13,B11,"-"))</f>
        <v>МАМИЕВ</v>
      </c>
      <c r="C30" s="175"/>
      <c r="D30" s="175"/>
      <c r="E30" s="175"/>
      <c r="F30" s="175"/>
      <c r="G30" s="138"/>
      <c r="H30" s="131"/>
      <c r="I30" s="118" t="str">
        <f>IF(K12=A11,I13,IF(K12=A13,I11,"-"))</f>
        <v>Аловсет Захир Оглы</v>
      </c>
      <c r="J30" s="44"/>
      <c r="K30" s="44" t="s">
        <v>0</v>
      </c>
      <c r="R30" s="34">
        <v>3</v>
      </c>
      <c r="S30" s="46" t="s">
        <v>7</v>
      </c>
      <c r="T30" s="115" t="str">
        <f>V45</f>
        <v>УСМАНОВ</v>
      </c>
      <c r="U30" s="56"/>
      <c r="V30" s="56"/>
      <c r="W30" s="56"/>
      <c r="X30" s="56"/>
      <c r="Y30" s="115" t="str">
        <f>AC45</f>
        <v>Ширинберг Усманович</v>
      </c>
      <c r="Z30" s="31"/>
      <c r="AA30" s="34" t="s">
        <v>0</v>
      </c>
      <c r="AB30" s="115" t="str">
        <f>V44</f>
        <v>Брянская, Брянск</v>
      </c>
      <c r="AE30" s="34" t="s">
        <v>0</v>
      </c>
    </row>
    <row r="31" spans="1:25" s="34" customFormat="1" ht="13.5">
      <c r="A31" s="113"/>
      <c r="B31" s="114"/>
      <c r="C31" s="114"/>
      <c r="D31" s="114"/>
      <c r="E31" s="114"/>
      <c r="F31" s="114"/>
      <c r="H31" s="132"/>
      <c r="I31" s="114"/>
      <c r="J31" s="133"/>
      <c r="K31" s="26"/>
      <c r="L31" s="168" t="str">
        <f>IF(K32=A30,B29,IF(K32=A34,B33,"-"))</f>
        <v>Калужская, Калуга</v>
      </c>
      <c r="M31" s="30"/>
      <c r="N31" s="30"/>
      <c r="O31" s="30"/>
      <c r="P31" s="30"/>
      <c r="R31" s="31"/>
      <c r="S31" s="115"/>
      <c r="V31" s="130"/>
      <c r="W31" s="42"/>
      <c r="X31" s="42"/>
      <c r="Y31" s="42"/>
    </row>
    <row r="32" spans="1:25" s="34" customFormat="1" ht="13.5">
      <c r="A32" s="113"/>
      <c r="B32" s="114"/>
      <c r="C32" s="114"/>
      <c r="D32" s="114"/>
      <c r="E32" s="114"/>
      <c r="F32" s="114"/>
      <c r="H32" s="45"/>
      <c r="I32" s="236"/>
      <c r="J32" s="134"/>
      <c r="K32" s="123">
        <v>5</v>
      </c>
      <c r="L32" s="116" t="str">
        <f>IF(K32=A30,B30,IF(K32=A34,B34,"-"))</f>
        <v>МАМИЕВ</v>
      </c>
      <c r="M32" s="111"/>
      <c r="N32" s="111"/>
      <c r="O32" s="111"/>
      <c r="P32" s="111"/>
      <c r="Q32" s="138"/>
      <c r="R32" s="135"/>
      <c r="S32" s="116" t="str">
        <f>IF(K32=A30,I30,IF(K32=A34,I34,"-"))</f>
        <v>Аловсет Захир Оглы</v>
      </c>
      <c r="T32" s="44"/>
      <c r="U32" s="46" t="s">
        <v>0</v>
      </c>
      <c r="V32" s="46"/>
      <c r="W32" s="46"/>
      <c r="X32" s="46"/>
      <c r="Y32" s="46"/>
    </row>
    <row r="33" spans="1:29" s="34" customFormat="1" ht="13.5">
      <c r="A33" s="59"/>
      <c r="B33" s="169" t="str">
        <f>IF(K16=A15,B16,IF(K16=A17,B14,"-"))</f>
        <v>-</v>
      </c>
      <c r="C33" s="122"/>
      <c r="D33" s="122"/>
      <c r="E33" s="122"/>
      <c r="F33" s="122"/>
      <c r="H33" s="45"/>
      <c r="I33" s="169"/>
      <c r="J33" s="134"/>
      <c r="K33" s="218"/>
      <c r="L33" s="297" t="s">
        <v>14</v>
      </c>
      <c r="M33" s="297"/>
      <c r="N33" s="214"/>
      <c r="O33" s="218"/>
      <c r="P33" s="218"/>
      <c r="R33" s="46"/>
      <c r="S33" s="218"/>
      <c r="T33" s="133"/>
      <c r="U33" s="26"/>
      <c r="V33" s="168" t="str">
        <f>IF(U34=K32,L31,IF(U34=K36,L35,"-"))</f>
        <v>Калужская, Калуга</v>
      </c>
      <c r="W33" s="30"/>
      <c r="X33" s="30"/>
      <c r="Y33" s="30"/>
      <c r="Z33" s="30"/>
      <c r="AB33" s="46"/>
      <c r="AC33" s="168"/>
    </row>
    <row r="34" spans="1:31" s="34" customFormat="1" ht="13.5">
      <c r="A34" s="112" t="str">
        <f>IF(K16=A15,A17,IF(K16=A17,A15,"-"))</f>
        <v>-</v>
      </c>
      <c r="B34" s="155" t="str">
        <f>IF(K16=A15,B17,IF(K16=A17,B15,"-"))</f>
        <v>-</v>
      </c>
      <c r="C34" s="175"/>
      <c r="D34" s="175"/>
      <c r="E34" s="175"/>
      <c r="F34" s="175"/>
      <c r="G34" s="138"/>
      <c r="H34" s="131"/>
      <c r="I34" s="118" t="str">
        <f>IF(K16=A15,I17,IF(K16=A17,I15,"-"))</f>
        <v>-</v>
      </c>
      <c r="J34" s="136"/>
      <c r="K34" s="56" t="s">
        <v>0</v>
      </c>
      <c r="L34" s="56"/>
      <c r="M34" s="56"/>
      <c r="N34" s="56"/>
      <c r="O34" s="56"/>
      <c r="P34" s="56"/>
      <c r="R34" s="46"/>
      <c r="S34" s="236"/>
      <c r="T34" s="45"/>
      <c r="U34" s="123">
        <v>5</v>
      </c>
      <c r="V34" s="116" t="str">
        <f>IF(U34=K32,L32,IF(U34=K36,L36,"-"))</f>
        <v>МАМИЕВ</v>
      </c>
      <c r="W34" s="111"/>
      <c r="X34" s="111"/>
      <c r="Y34" s="111"/>
      <c r="Z34" s="111"/>
      <c r="AA34" s="138"/>
      <c r="AB34" s="135"/>
      <c r="AC34" s="116" t="str">
        <f>IF(U34=K32,S32,IF(U34=K36,S36,"-"))</f>
        <v>Аловсет Захир Оглы</v>
      </c>
      <c r="AD34" s="138"/>
      <c r="AE34" s="34" t="s">
        <v>0</v>
      </c>
    </row>
    <row r="35" spans="1:31" s="34" customFormat="1" ht="13.5">
      <c r="A35" s="113"/>
      <c r="B35" s="114"/>
      <c r="C35" s="114"/>
      <c r="D35" s="114"/>
      <c r="E35" s="114"/>
      <c r="F35" s="114"/>
      <c r="H35" s="45"/>
      <c r="I35" s="114"/>
      <c r="J35" s="45"/>
      <c r="K35" s="26"/>
      <c r="L35" s="169" t="str">
        <f>IF(ISBLANK(U22),"-",IF(U22=K20,L23,IF(U22=K24,L19,"-")))</f>
        <v>Москва, ГУЗ</v>
      </c>
      <c r="M35" s="59"/>
      <c r="N35" s="59"/>
      <c r="O35" s="59"/>
      <c r="P35" s="59"/>
      <c r="R35" s="46"/>
      <c r="S35" s="237"/>
      <c r="T35" s="134"/>
      <c r="U35" s="56"/>
      <c r="V35" s="297" t="s">
        <v>83</v>
      </c>
      <c r="W35" s="297"/>
      <c r="X35" s="214"/>
      <c r="Y35" s="46"/>
      <c r="Z35" s="46"/>
      <c r="AB35" s="46"/>
      <c r="AC35" s="46"/>
      <c r="AD35" s="219"/>
      <c r="AE35" s="45"/>
    </row>
    <row r="36" spans="1:31" s="34" customFormat="1" ht="13.5">
      <c r="A36" s="113"/>
      <c r="B36" s="114"/>
      <c r="C36" s="114"/>
      <c r="D36" s="114"/>
      <c r="E36" s="114"/>
      <c r="F36" s="114"/>
      <c r="H36" s="45"/>
      <c r="I36" s="114"/>
      <c r="J36" s="45"/>
      <c r="K36" s="117">
        <f>IF(ISBLANK(U22),"-",IF(U22=K20,K24,IF(U22=K24,K20,)))</f>
        <v>4</v>
      </c>
      <c r="L36" s="155" t="str">
        <f>IF(ISBLANK(U22),"-",IF(U22=K20,L24,IF(U22=K24,L20,"-")))</f>
        <v>ГАДЖИМАГОМЕДОВ</v>
      </c>
      <c r="M36" s="58"/>
      <c r="N36" s="58"/>
      <c r="O36" s="58"/>
      <c r="P36" s="58"/>
      <c r="Q36" s="138"/>
      <c r="R36" s="135"/>
      <c r="S36" s="118" t="str">
        <f>IF(ISBLANK(U22),"-",IF(U22=K20,S24,IF(U22=K24,S20,"-")))</f>
        <v>Сократ Гаджиэфендиевич</v>
      </c>
      <c r="T36" s="136"/>
      <c r="U36" s="46" t="s">
        <v>0</v>
      </c>
      <c r="V36" s="46"/>
      <c r="W36" s="46"/>
      <c r="X36" s="46"/>
      <c r="Y36" s="46"/>
      <c r="Z36" s="46"/>
      <c r="AB36" s="46"/>
      <c r="AC36" s="46"/>
      <c r="AD36" s="100"/>
      <c r="AE36" s="45"/>
    </row>
    <row r="37" spans="1:31" s="34" customFormat="1" ht="13.5">
      <c r="A37" s="113"/>
      <c r="B37" s="114"/>
      <c r="C37" s="114"/>
      <c r="D37" s="114"/>
      <c r="E37" s="114"/>
      <c r="F37" s="114"/>
      <c r="H37" s="45"/>
      <c r="I37" s="114"/>
      <c r="J37" s="45"/>
      <c r="K37" s="270"/>
      <c r="L37" s="237"/>
      <c r="M37" s="59"/>
      <c r="N37" s="59"/>
      <c r="O37" s="59"/>
      <c r="P37" s="59"/>
      <c r="Q37" s="100"/>
      <c r="R37" s="56"/>
      <c r="S37" s="237"/>
      <c r="T37" s="45"/>
      <c r="U37" s="46"/>
      <c r="V37" s="46"/>
      <c r="W37" s="46"/>
      <c r="X37" s="46"/>
      <c r="Y37" s="46"/>
      <c r="Z37" s="46"/>
      <c r="AB37" s="46"/>
      <c r="AC37" s="46"/>
      <c r="AD37" s="100"/>
      <c r="AE37" s="45"/>
    </row>
    <row r="38" spans="1:31" s="34" customFormat="1" ht="13.5">
      <c r="A38" s="113"/>
      <c r="B38" s="25" t="s">
        <v>2</v>
      </c>
      <c r="C38" s="43"/>
      <c r="D38" s="43"/>
      <c r="F38" s="44"/>
      <c r="G38" s="120"/>
      <c r="H38" s="44"/>
      <c r="I38" s="44"/>
      <c r="J38" s="44"/>
      <c r="K38" s="44"/>
      <c r="L38" s="44"/>
      <c r="M38" s="59"/>
      <c r="N38" s="59"/>
      <c r="O38" s="59"/>
      <c r="P38" s="59"/>
      <c r="Q38" s="100"/>
      <c r="R38" s="34">
        <v>5</v>
      </c>
      <c r="S38" s="46" t="s">
        <v>7</v>
      </c>
      <c r="T38" s="121" t="str">
        <f>IF(ISBLANK(U34),"-",IF(U34=K32,L36,IF(U34=K36,L32,"-")))</f>
        <v>ГАДЖИМАГОМЕДОВ</v>
      </c>
      <c r="U38" s="56"/>
      <c r="V38" s="56"/>
      <c r="W38" s="56"/>
      <c r="X38" s="56"/>
      <c r="Y38" s="121" t="str">
        <f>IF(ISBLANK(U34),"-",IF(U34=K32,S36,IF(U34=K36,S32,"-")))</f>
        <v>Сократ Гаджиэфендиевич</v>
      </c>
      <c r="Z38" s="30"/>
      <c r="AA38" s="13" t="s">
        <v>0</v>
      </c>
      <c r="AB38" s="121" t="str">
        <f>IF(ISBLANK(U34),"-",IF(U34=K32,L35,IF(U34=K36,L31,"-")))</f>
        <v>Москва, ГУЗ</v>
      </c>
      <c r="AC38" s="13"/>
      <c r="AE38" s="45" t="s">
        <v>0</v>
      </c>
    </row>
    <row r="39" spans="1:31" s="34" customFormat="1" ht="13.5">
      <c r="A39" s="113"/>
      <c r="B39" s="122"/>
      <c r="C39" s="114"/>
      <c r="D39" s="114"/>
      <c r="E39" s="114"/>
      <c r="F39" s="114"/>
      <c r="H39" s="45"/>
      <c r="I39" s="114"/>
      <c r="J39" s="100"/>
      <c r="L39" s="44"/>
      <c r="M39" s="44"/>
      <c r="O39" s="44"/>
      <c r="P39" s="44"/>
      <c r="R39" s="34">
        <v>5</v>
      </c>
      <c r="S39" s="46" t="s">
        <v>7</v>
      </c>
      <c r="T39" s="121" t="str">
        <f>IF(ISBLANK(U45),"-",IF(U45=K43,L47,IF(U45=K47,L43,"-")))</f>
        <v>НОВИКОВ</v>
      </c>
      <c r="U39" s="56"/>
      <c r="V39" s="56"/>
      <c r="W39" s="56"/>
      <c r="X39" s="56"/>
      <c r="Y39" s="121" t="str">
        <f>IF(ISBLANK(U45),"-",IF(U45=K43,S47,IF(U45=K47,S43,"-")))</f>
        <v>Сергей Петрович</v>
      </c>
      <c r="Z39" s="30"/>
      <c r="AA39" s="13" t="s">
        <v>0</v>
      </c>
      <c r="AB39" s="121" t="str">
        <f>IF(ISBLANK(U45),"-",IF(U45=K43,L46,IF(U45=K47,L42,"-")))</f>
        <v>Орловская, Орел</v>
      </c>
      <c r="AC39" s="13"/>
      <c r="AE39" s="34" t="s">
        <v>0</v>
      </c>
    </row>
    <row r="40" spans="1:31" s="34" customFormat="1" ht="13.5">
      <c r="A40" s="59"/>
      <c r="B40" s="169" t="str">
        <f>IF(K20=A19,B20,IF(K20=A21,B18,"-"))</f>
        <v>Орловская, Орел</v>
      </c>
      <c r="C40" s="122"/>
      <c r="D40" s="122"/>
      <c r="E40" s="122"/>
      <c r="F40" s="122"/>
      <c r="H40" s="45"/>
      <c r="I40" s="169"/>
      <c r="J40" s="100"/>
      <c r="K40" s="16"/>
      <c r="L40" s="130"/>
      <c r="M40" s="43"/>
      <c r="S40" s="46"/>
      <c r="T40" s="121"/>
      <c r="U40" s="56"/>
      <c r="V40" s="56"/>
      <c r="W40" s="56"/>
      <c r="X40" s="56"/>
      <c r="Y40" s="121"/>
      <c r="Z40" s="30"/>
      <c r="AA40" s="13"/>
      <c r="AB40" s="121"/>
      <c r="AC40" s="13"/>
      <c r="AD40" s="45"/>
      <c r="AE40" s="34" t="s">
        <v>0</v>
      </c>
    </row>
    <row r="41" spans="1:31" s="34" customFormat="1" ht="13.5">
      <c r="A41" s="112">
        <f>IF(K20=A19,A21,IF(K20=A21,A19,"-"))</f>
        <v>6</v>
      </c>
      <c r="B41" s="155" t="str">
        <f>IF(K20=A19,B21,IF(K20=A21,B19,"-"))</f>
        <v>НОВИКОВ</v>
      </c>
      <c r="C41" s="175"/>
      <c r="D41" s="175"/>
      <c r="E41" s="175"/>
      <c r="F41" s="175"/>
      <c r="G41" s="138"/>
      <c r="H41" s="131"/>
      <c r="I41" s="118" t="str">
        <f>IF(K20=A19,I21,IF(K20=A21,I19,"-"))</f>
        <v>Сергей Петрович</v>
      </c>
      <c r="J41" s="131"/>
      <c r="K41" s="44" t="s">
        <v>0</v>
      </c>
      <c r="L41" s="44"/>
      <c r="M41" s="44"/>
      <c r="N41" s="44"/>
      <c r="O41" s="44"/>
      <c r="P41" s="44"/>
      <c r="S41" s="46"/>
      <c r="T41" s="121"/>
      <c r="U41" s="56"/>
      <c r="V41" s="56"/>
      <c r="W41" s="56"/>
      <c r="X41" s="56"/>
      <c r="Y41" s="121"/>
      <c r="Z41" s="30"/>
      <c r="AA41" s="13"/>
      <c r="AB41" s="121"/>
      <c r="AC41" s="13"/>
      <c r="AD41"/>
      <c r="AE41" s="34" t="s">
        <v>0</v>
      </c>
    </row>
    <row r="42" spans="1:25" s="34" customFormat="1" ht="13.5">
      <c r="A42" s="113"/>
      <c r="B42" s="114"/>
      <c r="C42" s="114"/>
      <c r="D42" s="114"/>
      <c r="E42" s="114"/>
      <c r="F42" s="114"/>
      <c r="H42" s="132"/>
      <c r="I42" s="114"/>
      <c r="J42" s="133"/>
      <c r="K42" s="26"/>
      <c r="L42" s="168" t="str">
        <f>IF(K43=A41,B40,IF(K43=A45,B44,"-"))</f>
        <v>Орловская, Орел</v>
      </c>
      <c r="M42" s="30"/>
      <c r="N42" s="30"/>
      <c r="O42" s="30"/>
      <c r="P42" s="30"/>
      <c r="R42" s="46"/>
      <c r="S42" s="115"/>
      <c r="T42" s="44"/>
      <c r="U42" s="44"/>
      <c r="V42" s="44"/>
      <c r="W42" s="44"/>
      <c r="X42" s="44"/>
      <c r="Y42" s="44"/>
    </row>
    <row r="43" spans="1:31" s="34" customFormat="1" ht="13.5">
      <c r="A43" s="113"/>
      <c r="B43" s="114"/>
      <c r="C43" s="114"/>
      <c r="D43" s="114"/>
      <c r="E43" s="114"/>
      <c r="F43" s="114"/>
      <c r="H43" s="45"/>
      <c r="I43" s="236"/>
      <c r="J43" s="134"/>
      <c r="K43" s="123">
        <v>6</v>
      </c>
      <c r="L43" s="116" t="str">
        <f>IF(K43=A41,B41,IF(K43=A45,B45,"-"))</f>
        <v>НОВИКОВ</v>
      </c>
      <c r="M43" s="111"/>
      <c r="N43" s="111"/>
      <c r="O43" s="111"/>
      <c r="P43" s="111"/>
      <c r="Q43" s="138"/>
      <c r="R43" s="135"/>
      <c r="S43" s="116" t="str">
        <f>IF(K43=A41,I41,IF(K43=A45,I45,"-"))</f>
        <v>Сергей Петрович</v>
      </c>
      <c r="T43" s="44"/>
      <c r="U43" s="46" t="s">
        <v>0</v>
      </c>
      <c r="V43" s="46"/>
      <c r="W43" s="46"/>
      <c r="X43" s="46"/>
      <c r="Y43" s="46"/>
      <c r="Z43" s="46"/>
      <c r="AB43" s="46"/>
      <c r="AC43" s="46"/>
      <c r="AD43" s="99"/>
      <c r="AE43" s="56"/>
    </row>
    <row r="44" spans="1:31" s="34" customFormat="1" ht="13.5">
      <c r="A44" s="59"/>
      <c r="B44" s="169" t="str">
        <f>IF(K24=A23,B24,IF(K24=A25,B22,"-"))</f>
        <v>-</v>
      </c>
      <c r="C44" s="122"/>
      <c r="D44" s="122"/>
      <c r="E44" s="122"/>
      <c r="F44" s="122"/>
      <c r="H44" s="45"/>
      <c r="I44" s="169"/>
      <c r="J44" s="134"/>
      <c r="K44" s="218"/>
      <c r="L44" s="297" t="s">
        <v>14</v>
      </c>
      <c r="M44" s="297"/>
      <c r="N44" s="214"/>
      <c r="O44" s="218"/>
      <c r="P44" s="218"/>
      <c r="R44" s="46"/>
      <c r="S44" s="218"/>
      <c r="T44" s="133"/>
      <c r="U44" s="26"/>
      <c r="V44" s="168" t="str">
        <f>IF(U45=K43,L42,IF(U45=K47,L46,"-"))</f>
        <v>Брянская, Брянск</v>
      </c>
      <c r="W44" s="30"/>
      <c r="X44" s="30"/>
      <c r="Y44" s="30"/>
      <c r="Z44" s="30"/>
      <c r="AB44" s="46"/>
      <c r="AC44" s="168"/>
      <c r="AD44" s="99"/>
      <c r="AE44" s="56"/>
    </row>
    <row r="45" spans="1:31" s="34" customFormat="1" ht="13.5">
      <c r="A45" s="112" t="str">
        <f>IF(K24=A23,A25,IF(K24=A25,A23,"-"))</f>
        <v>-</v>
      </c>
      <c r="B45" s="155" t="str">
        <f>IF(K24=A23,B25,IF(K24=A25,B23,"-"))</f>
        <v>-</v>
      </c>
      <c r="C45" s="175"/>
      <c r="D45" s="175"/>
      <c r="E45" s="175"/>
      <c r="F45" s="175"/>
      <c r="G45" s="138"/>
      <c r="H45" s="131"/>
      <c r="I45" s="118" t="str">
        <f>IF(K24=A23,I25,IF(K24=A25,I23,"-"))</f>
        <v>-</v>
      </c>
      <c r="J45" s="136"/>
      <c r="K45" s="56" t="s">
        <v>0</v>
      </c>
      <c r="L45" s="114"/>
      <c r="M45" s="114"/>
      <c r="N45" s="114"/>
      <c r="O45" s="114"/>
      <c r="P45" s="114"/>
      <c r="R45" s="46"/>
      <c r="S45" s="236"/>
      <c r="T45" s="45"/>
      <c r="U45" s="123">
        <v>1</v>
      </c>
      <c r="V45" s="116" t="str">
        <f>IF(U45=K43,L43,IF(U45=K47,L47,"-"))</f>
        <v>УСМАНОВ</v>
      </c>
      <c r="W45" s="111"/>
      <c r="X45" s="111"/>
      <c r="Y45" s="111"/>
      <c r="Z45" s="111"/>
      <c r="AA45" s="138"/>
      <c r="AB45" s="135"/>
      <c r="AC45" s="116" t="str">
        <f>IF(U45=K43,S43,IF(U45=K47,S47,"-"))</f>
        <v>Ширинберг Усманович</v>
      </c>
      <c r="AD45" s="137"/>
      <c r="AE45" s="56" t="s">
        <v>0</v>
      </c>
    </row>
    <row r="46" spans="1:31" s="34" customFormat="1" ht="13.5">
      <c r="A46" s="113"/>
      <c r="B46" s="114"/>
      <c r="C46" s="114"/>
      <c r="D46" s="114"/>
      <c r="E46" s="114"/>
      <c r="F46" s="114"/>
      <c r="G46" s="114"/>
      <c r="H46" s="44"/>
      <c r="I46" s="44"/>
      <c r="J46" s="44"/>
      <c r="K46" s="26"/>
      <c r="L46" s="170" t="str">
        <f>IF(ISBLANK(U14),"-",IF(U14=K12,L15,IF(U14=K16,L11,"-")))</f>
        <v>Брянская, Брянск</v>
      </c>
      <c r="M46" s="139"/>
      <c r="N46" s="139"/>
      <c r="O46" s="139"/>
      <c r="P46" s="139"/>
      <c r="R46" s="46"/>
      <c r="S46" s="177"/>
      <c r="T46" s="134"/>
      <c r="U46" s="46"/>
      <c r="V46" s="297" t="s">
        <v>82</v>
      </c>
      <c r="W46" s="297"/>
      <c r="X46" s="214"/>
      <c r="Y46" s="46"/>
      <c r="Z46" s="46"/>
      <c r="AA46" s="46"/>
      <c r="AB46" s="46"/>
      <c r="AC46" s="31"/>
      <c r="AD46" s="31"/>
      <c r="AE46" s="31"/>
    </row>
    <row r="47" spans="2:28" s="34" customFormat="1" ht="13.5">
      <c r="B47" s="44"/>
      <c r="C47" s="44"/>
      <c r="D47" s="44"/>
      <c r="E47" s="44"/>
      <c r="F47" s="45"/>
      <c r="G47" s="45"/>
      <c r="H47" s="45"/>
      <c r="I47" s="44"/>
      <c r="J47" s="45"/>
      <c r="K47" s="117">
        <f>IF(ISBLANK(U14),"-",IF(U14=K12,K16,IF(U14=K16,K12,"-")))</f>
        <v>1</v>
      </c>
      <c r="L47" s="165" t="str">
        <f>IF(ISBLANK(U14),"-",IF(U14=K12,L16,IF(U14=K16,L12,"-")))</f>
        <v>УСМАНОВ</v>
      </c>
      <c r="M47" s="140"/>
      <c r="N47" s="140"/>
      <c r="O47" s="140"/>
      <c r="P47" s="140"/>
      <c r="Q47" s="138"/>
      <c r="R47" s="135"/>
      <c r="S47" s="119" t="str">
        <f>IF(ISBLANK(U14),"-",IF(U14=K12,S16,IF(U14=K16,S12,"-")))</f>
        <v>Ширинберг Усманович</v>
      </c>
      <c r="T47" s="136"/>
      <c r="U47" s="44" t="s">
        <v>0</v>
      </c>
      <c r="V47" s="44"/>
      <c r="W47" s="44"/>
      <c r="X47" s="44"/>
      <c r="Y47" s="44"/>
      <c r="Z47" s="44"/>
      <c r="AA47" s="44"/>
      <c r="AB47" s="44"/>
    </row>
    <row r="50" spans="1:30" ht="12.75">
      <c r="A50" s="32" t="str">
        <f>Взв!B19</f>
        <v>Гл. судья:</v>
      </c>
      <c r="S50" s="31"/>
      <c r="U50" s="31"/>
      <c r="AD50" s="62" t="str">
        <f>Взв!H19</f>
        <v>А.М. Максимов, г. Тула, МК</v>
      </c>
    </row>
    <row r="51" ht="5.25" customHeight="1"/>
    <row r="52" spans="1:30" ht="12.75">
      <c r="A52" s="32" t="str">
        <f>Взв!B21</f>
        <v>Гл. секретарь:</v>
      </c>
      <c r="AD52" s="62" t="str">
        <f>Взв!H21</f>
        <v>Е.И. Матюшкин, г. Тула, ВК</v>
      </c>
    </row>
  </sheetData>
  <sheetProtection/>
  <mergeCells count="14">
    <mergeCell ref="V15:W15"/>
    <mergeCell ref="V23:W23"/>
    <mergeCell ref="L25:M25"/>
    <mergeCell ref="V19:W19"/>
    <mergeCell ref="L17:M17"/>
    <mergeCell ref="L21:M21"/>
    <mergeCell ref="V46:W46"/>
    <mergeCell ref="L44:M44"/>
    <mergeCell ref="L33:M33"/>
    <mergeCell ref="V35:W35"/>
    <mergeCell ref="L5:N6"/>
    <mergeCell ref="L7:M8"/>
    <mergeCell ref="N7:O8"/>
    <mergeCell ref="L13:M13"/>
  </mergeCells>
  <dataValidations count="12">
    <dataValidation type="list" allowBlank="1" showInputMessage="1" showErrorMessage="1" sqref="U18">
      <formula1>$U$14:$U$22</formula1>
    </dataValidation>
    <dataValidation type="list" allowBlank="1" showInputMessage="1" showErrorMessage="1" sqref="V19:W19 V23:W23 L17:M17 L21:M21 L25:M27 V15:W15 L33:M33 V35:W35 L44:M44 V46:W46 L13:M13">
      <formula1>"4/0,3,5/0,3,5/0,5,3/0,3/1,2/0,0/0,/"</formula1>
    </dataValidation>
    <dataValidation type="list" allowBlank="1" showInputMessage="1" showErrorMessage="1" sqref="U14">
      <formula1>$K$12:$K$16</formula1>
    </dataValidation>
    <dataValidation type="list" allowBlank="1" showInputMessage="1" showErrorMessage="1" sqref="K12">
      <formula1>$A$11:$A$13</formula1>
    </dataValidation>
    <dataValidation type="list" allowBlank="1" showInputMessage="1" showErrorMessage="1" sqref="K16">
      <formula1>$A$15:$A$17</formula1>
    </dataValidation>
    <dataValidation type="list" allowBlank="1" showInputMessage="1" showErrorMessage="1" sqref="K20">
      <formula1>$A$19:$A$21</formula1>
    </dataValidation>
    <dataValidation type="list" allowBlank="1" showInputMessage="1" showErrorMessage="1" sqref="K24">
      <formula1>$A$23:$A$25</formula1>
    </dataValidation>
    <dataValidation type="list" allowBlank="1" showInputMessage="1" showErrorMessage="1" sqref="U22">
      <formula1>$K$20:$K$24</formula1>
    </dataValidation>
    <dataValidation type="list" allowBlank="1" showInputMessage="1" showErrorMessage="1" sqref="K32">
      <formula1>$A$30:$A$34</formula1>
    </dataValidation>
    <dataValidation type="list" allowBlank="1" showInputMessage="1" showErrorMessage="1" sqref="U34">
      <formula1>$K$32:$K$36</formula1>
    </dataValidation>
    <dataValidation type="list" allowBlank="1" showInputMessage="1" showErrorMessage="1" sqref="K43">
      <formula1>$A$41:$A$45</formula1>
    </dataValidation>
    <dataValidation type="list" allowBlank="1" showInputMessage="1" showErrorMessage="1" sqref="U45">
      <formula1>$K$43:$K$47</formula1>
    </dataValidation>
  </dataValidations>
  <printOptions horizontalCentered="1" verticalCentered="1"/>
  <pageMargins left="0.984251968503937" right="0.5905511811023623" top="0.3937007874015748" bottom="0.3937007874015748" header="0.5118110236220472" footer="0.5118110236220472"/>
  <pageSetup horizontalDpi="120" verticalDpi="1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tabSelected="1" zoomScalePageLayoutView="0" workbookViewId="0" topLeftCell="I1">
      <selection activeCell="K9" sqref="K9:Q12"/>
    </sheetView>
  </sheetViews>
  <sheetFormatPr defaultColWidth="9.00390625" defaultRowHeight="12.75" outlineLevelCol="1"/>
  <cols>
    <col min="1" max="1" width="4.00390625" style="72" hidden="1" customWidth="1"/>
    <col min="2" max="6" width="4.00390625" style="73" hidden="1" customWidth="1"/>
    <col min="7" max="7" width="7.875" style="159" hidden="1" customWidth="1"/>
    <col min="8" max="8" width="4.00390625" style="73" hidden="1" customWidth="1"/>
    <col min="9" max="9" width="2.625" style="73" customWidth="1"/>
    <col min="10" max="10" width="3.00390625" style="73" customWidth="1"/>
    <col min="11" max="11" width="18.00390625" style="73" customWidth="1"/>
    <col min="12" max="12" width="22.125" style="73" customWidth="1"/>
    <col min="13" max="13" width="15.125" style="73" customWidth="1"/>
    <col min="14" max="14" width="5.375" style="73" customWidth="1"/>
    <col min="15" max="15" width="5.875" style="95" customWidth="1" outlineLevel="1"/>
    <col min="16" max="16" width="8.625" style="73" customWidth="1"/>
    <col min="17" max="17" width="18.125" style="73" customWidth="1" outlineLevel="1"/>
    <col min="18" max="18" width="3.25390625" style="73" customWidth="1"/>
    <col min="19" max="16384" width="9.125" style="73" customWidth="1"/>
  </cols>
  <sheetData>
    <row r="1" spans="1:15" s="143" customFormat="1" ht="15.75">
      <c r="A1" s="142"/>
      <c r="G1" s="158"/>
      <c r="J1" s="143" t="str">
        <f>Взв!B2</f>
        <v>ВСЕРОССИЙСКИЙ ТУРНИР ПО САМБО</v>
      </c>
      <c r="O1" s="260"/>
    </row>
    <row r="2" spans="1:15" s="143" customFormat="1" ht="15.75">
      <c r="A2" s="142"/>
      <c r="G2" s="158"/>
      <c r="J2" s="143" t="str">
        <f>Взв!B3</f>
        <v>ПАМЯТИ  ЗАСЛУЖЕННОГО ТРЕНЕРА РОССИИ   А.М. САНДГАРТЕНА </v>
      </c>
      <c r="O2" s="260"/>
    </row>
    <row r="3" spans="1:18" s="145" customFormat="1" ht="17.25">
      <c r="A3" s="144"/>
      <c r="G3" s="158"/>
      <c r="J3" s="145" t="str">
        <f>Взв!B5</f>
        <v>06-08 октября 2009 г.</v>
      </c>
      <c r="O3" s="261"/>
      <c r="R3" s="146" t="str">
        <f>Взв!H5</f>
        <v>город Тула</v>
      </c>
    </row>
    <row r="4" spans="10:16" ht="14.25" customHeight="1">
      <c r="J4" s="145" t="s">
        <v>6</v>
      </c>
      <c r="M4" s="145"/>
      <c r="N4" s="145"/>
      <c r="O4" s="261"/>
      <c r="P4" s="145"/>
    </row>
    <row r="5" spans="12:16" ht="10.5" customHeight="1">
      <c r="L5" s="298" t="str">
        <f>Взв!D6</f>
        <v>-57</v>
      </c>
      <c r="N5" s="154"/>
      <c r="O5" s="262"/>
      <c r="P5" s="144"/>
    </row>
    <row r="6" spans="11:13" ht="14.25" customHeight="1">
      <c r="K6" s="150" t="str">
        <f>Взв!C7</f>
        <v>Весовая категория</v>
      </c>
      <c r="L6" s="298"/>
      <c r="M6" s="151" t="str">
        <f>Взв!E7</f>
        <v>кг</v>
      </c>
    </row>
    <row r="7" spans="12:16" ht="5.25" customHeight="1">
      <c r="L7" s="144"/>
      <c r="M7" s="144"/>
      <c r="N7" s="144"/>
      <c r="O7" s="262"/>
      <c r="P7" s="144"/>
    </row>
    <row r="8" spans="9:18" ht="33" customHeight="1">
      <c r="I8" s="67" t="str">
        <f>Взв!A9</f>
        <v>№</v>
      </c>
      <c r="J8" s="291" t="str">
        <f>Взв!B9</f>
        <v>Draw</v>
      </c>
      <c r="K8" s="284" t="str">
        <f>Взв!C9</f>
        <v>Фамилия</v>
      </c>
      <c r="L8" s="285" t="str">
        <f>Взв!D9</f>
        <v>Имя</v>
      </c>
      <c r="M8" s="285" t="str">
        <f>Взв!E9</f>
        <v>Субъект РФ, город</v>
      </c>
      <c r="N8" s="67" t="str">
        <f>Взв!F9</f>
        <v>Ведомство</v>
      </c>
      <c r="O8" s="263" t="str">
        <f>Взв!G9</f>
        <v>Разряд</v>
      </c>
      <c r="P8" s="157" t="str">
        <f>Взв!H9</f>
        <v>Дата рожд</v>
      </c>
      <c r="Q8" s="147" t="str">
        <f>Взв!I9</f>
        <v>Тренер</v>
      </c>
      <c r="R8" s="289" t="s">
        <v>15</v>
      </c>
    </row>
    <row r="9" spans="1:18" s="71" customFormat="1" ht="16.5" customHeight="1">
      <c r="A9" s="97">
        <f>Взв!B10</f>
        <v>1</v>
      </c>
      <c r="B9" s="68" t="str">
        <f>Взв!C10</f>
        <v>УСМАНОВ</v>
      </c>
      <c r="C9" s="69" t="str">
        <f>Взв!D10</f>
        <v>Ширинберг Усманович</v>
      </c>
      <c r="D9" s="110" t="str">
        <f>Взв!E10</f>
        <v>Брянская, Брянск</v>
      </c>
      <c r="E9" s="110" t="str">
        <f>Взв!F10</f>
        <v>Л</v>
      </c>
      <c r="F9" s="70" t="str">
        <f>Взв!G10</f>
        <v>КМС</v>
      </c>
      <c r="G9" s="160">
        <f>Взв!H10</f>
        <v>32820</v>
      </c>
      <c r="H9" s="141" t="str">
        <f>Взв!I10</f>
        <v>Сафронов В.В.</v>
      </c>
      <c r="I9" s="67">
        <v>1</v>
      </c>
      <c r="J9" s="288">
        <f>IF(ISBLANK(Ход!U18),"-",Ход!U18)</f>
        <v>3</v>
      </c>
      <c r="K9" s="286" t="str">
        <f>IF(J9=A9,B9,IF(J9=A10,B10,IF(J9=A11,B11,IF(J9=A12,B12,IF(J9=A13,B13,IF(J9=A14,B14,IF(J9=A15,B15,IF(J9=A16,B16,"-"))))))))</f>
        <v>МАМОНТОВ</v>
      </c>
      <c r="L9" s="287" t="str">
        <f>IF(J9=A9,C9,IF(J9=A10,C10,IF(J9=A11,C11,IF(J9=A12,C12,IF(J9=A13,C13,IF(J9=A14,C14,IF(J9=A15,C15,IF(J9=A16,C16,"-"))))))))</f>
        <v>Юрий Евгеньевич</v>
      </c>
      <c r="M9" s="287" t="str">
        <f>IF(J9=A9,D9,IF(J9=A10,D10,IF(J9=A11,D11,IF(J9=A12,D12,IF(J9=A13,D13,IF(J9=A14,D14,IF(J9=A15,D15,IF(J9=A16,D16,"-"))))))))</f>
        <v>Тульская, Тула</v>
      </c>
      <c r="N9" s="152" t="str">
        <f>IF(J9=A9,E9,IF(J9=A10,E10,IF(J9=A11,E11,IF(J9=A12,E12,IF(J9=A13,E13,IF(J9=A14,E14,IF(J9=A15,E15,IF(J9=A16,E16,"-"))))))))</f>
        <v>нет</v>
      </c>
      <c r="O9" s="259" t="str">
        <f>IF(J9=A9,F9,IF(J9=A10,F10,IF(J9=A11,F11,IF(J9=A12,F12,IF(J9=A13,F13,IF(J9=A14,F14,IF(J9=A15,F15,IF(J9=A16,F16,"-"))))))))</f>
        <v>КМС</v>
      </c>
      <c r="P9" s="272">
        <f>IF(J9=A9,G9,IF(J9=A10,G10,IF(J9=A11,G11,IF(J9=A12,G12,IF(J9=A13,G13,IF(J9=A14,G14,IF(J9=A15,G15,IF(J9=A16,G16,"-"))))))))</f>
        <v>33107</v>
      </c>
      <c r="Q9" s="171" t="str">
        <f>IF(J9=A9,H9,IF(J9=A10,H10,IF(J9=A11,H11,IF(J9=A12,H12,IF(J9=A13,H13,IF(J9=A14,H14,IF(J9=A15,H15,IF(J9=A16,H16,"-"))))))))</f>
        <v>Остроумов Р.В., Тен С.А.</v>
      </c>
      <c r="R9" s="290">
        <v>1</v>
      </c>
    </row>
    <row r="10" spans="1:18" s="71" customFormat="1" ht="15.75" customHeight="1">
      <c r="A10" s="97">
        <f>Взв!B11</f>
        <v>2</v>
      </c>
      <c r="B10" s="68" t="str">
        <f>Взв!C11</f>
        <v>ШАРАНГИЯ</v>
      </c>
      <c r="C10" s="69" t="str">
        <f>Взв!D11</f>
        <v>Ута Темурович</v>
      </c>
      <c r="D10" s="110" t="str">
        <f>Взв!E11</f>
        <v>Тульская, Тула</v>
      </c>
      <c r="E10" s="110" t="str">
        <f>Взв!F11</f>
        <v>нет</v>
      </c>
      <c r="F10" s="70" t="str">
        <f>Взв!G11</f>
        <v>КМС</v>
      </c>
      <c r="G10" s="160">
        <f>Взв!H11</f>
        <v>33329</v>
      </c>
      <c r="H10" s="141" t="str">
        <f>Взв!I11</f>
        <v>Абрамов С.А., Грызлов Д.А.</v>
      </c>
      <c r="I10" s="67">
        <v>2</v>
      </c>
      <c r="J10" s="288">
        <f>IF(ISBLANK(Ход!U18),"-",IF(Ход!U18=Ход!U14,Ход!U22,IF(Ход!U18=Ход!U22,Ход!U14,)))</f>
        <v>2</v>
      </c>
      <c r="K10" s="286" t="str">
        <f>IF(J10=A10,B10,IF(J10=A11,B11,IF(J10=A12,B12,IF(J10=A13,B13,IF(J10=A14,B14,IF(J10=A15,B15,IF(J10=A16,B16,IF(J10=A9,B9,"-"))))))))</f>
        <v>ШАРАНГИЯ</v>
      </c>
      <c r="L10" s="287" t="str">
        <f>IF(J10=A10,C10,IF(J10=A11,C11,IF(J10=A12,C12,IF(J10=A13,C13,IF(J10=A14,C14,IF(J10=A15,C15,IF(J10=A16,C16,IF(J10=A9,C9,"-"))))))))</f>
        <v>Ута Темурович</v>
      </c>
      <c r="M10" s="287" t="str">
        <f>IF(J10=A10,D10,IF(J10=A11,D11,IF(J10=A12,D12,IF(J10=A13,D13,IF(J10=A14,D14,IF(J10=A15,D15,IF(J10=A16,D16,IF(J10=A9,D9,"-"))))))))</f>
        <v>Тульская, Тула</v>
      </c>
      <c r="N10" s="152" t="str">
        <f>IF(J10=A10,E10,IF(J10=A11,E11,IF(J10=A12,E12,IF(J10=A13,E13,IF(J10=A14,E14,IF(J10=A15,E15,IF(J10=A16,E16,IF(J10=A9,E9,"-"))))))))</f>
        <v>нет</v>
      </c>
      <c r="O10" s="259" t="str">
        <f>IF(J10=A10,F10,IF(J10=A11,F11,IF(J10=A12,F12,IF(J10=A13,F13,IF(J10=A14,F14,IF(J10=A15,F15,IF(J10=A16,F16,IF(J10=A9,F9,"-"))))))))</f>
        <v>КМС</v>
      </c>
      <c r="P10" s="272">
        <f>IF(J10=A10,G10,IF(J10=A11,G11,IF(J10=A12,G12,IF(J10=A13,G13,IF(J10=A14,G14,IF(J10=A15,G15,IF(J10=A16,G16,IF(J10=A9,G9,"-"))))))))</f>
        <v>33329</v>
      </c>
      <c r="Q10" s="171" t="str">
        <f>IF(J10=A10,H10,IF(J10=A11,H11,IF(J10=A12,H12,IF(J10=A13,H13,IF(J10=A14,H14,IF(J10=A15,H15,IF(J10=A16,H16,IF(J10=A9,H9,"-"))))))))</f>
        <v>Абрамов С.А., Грызлов Д.А.</v>
      </c>
      <c r="R10" s="290">
        <v>2</v>
      </c>
    </row>
    <row r="11" spans="1:18" s="71" customFormat="1" ht="16.5" customHeight="1">
      <c r="A11" s="97">
        <f>Взв!B12</f>
        <v>3</v>
      </c>
      <c r="B11" s="68" t="str">
        <f>Взв!C12</f>
        <v>МАМОНТОВ</v>
      </c>
      <c r="C11" s="69" t="str">
        <f>Взв!D12</f>
        <v>Юрий Евгеньевич</v>
      </c>
      <c r="D11" s="110" t="str">
        <f>Взв!E12</f>
        <v>Тульская, Тула</v>
      </c>
      <c r="E11" s="110" t="str">
        <f>Взв!F12</f>
        <v>нет</v>
      </c>
      <c r="F11" s="70" t="str">
        <f>Взв!G12</f>
        <v>КМС</v>
      </c>
      <c r="G11" s="160">
        <f>Взв!H12</f>
        <v>33107</v>
      </c>
      <c r="H11" s="141" t="str">
        <f>Взв!I12</f>
        <v>Остроумов Р.В., Тен С.А.</v>
      </c>
      <c r="I11" s="67">
        <v>3</v>
      </c>
      <c r="J11" s="288">
        <f>IF(ISBLANK(Ход!U34),"-",Ход!U34)</f>
        <v>5</v>
      </c>
      <c r="K11" s="286" t="str">
        <f>IF(J11=A11,B11,IF(J11=A12,B12,IF(J11=A13,B13,IF(J11=A14,B14,IF(J11=A15,B15,IF(J11=A16,B16,IF(J11=A9,B9,IF(J11=A10,B10,"-"))))))))</f>
        <v>МАМИЕВ</v>
      </c>
      <c r="L11" s="287" t="str">
        <f>IF(J11=A11,C11,IF(J11=A12,C12,IF(J11=A13,C13,IF(J11=A14,C14,IF(J11=A15,C15,IF(J11=A16,C16,IF(J11=A9,C9,IF(J11=A10,C10,"-"))))))))</f>
        <v>Аловсет Захир Оглы</v>
      </c>
      <c r="M11" s="287" t="str">
        <f>IF(J11=A11,D11,IF(J11=A12,D12,IF(J11=A13,D13,IF(J11=A14,D14,IF(J11=A15,D15,IF(J11=A16,D16,IF(J11=A9,D9,IF(J11=A10,D10,"-"))))))))</f>
        <v>Калужская, Калуга</v>
      </c>
      <c r="N11" s="152" t="str">
        <f>IF(J11=A11,E11,IF(J11=A12,E12,IF(J11=A13,E13,IF(J11=A14,E14,IF(J11=A15,E15,IF(J11=A16,E16,IF(J11=A9,E9,IF(J11=A10,E10,"-"))))))))</f>
        <v>МО</v>
      </c>
      <c r="O11" s="259" t="str">
        <f>IF(J11=A11,F11,IF(J11=A12,F12,IF(J11=A13,F13,IF(J11=A14,F14,IF(J11=A15,F15,IF(J11=A16,F16,IF(J11=A9,F9,IF(J11=A10,F10,"-"))))))))</f>
        <v>КМС</v>
      </c>
      <c r="P11" s="272" t="str">
        <f>IF(J11=A11,G11,IF(J11=A12,G12,IF(J11=A13,G13,IF(J11=A14,G14,IF(J11=A15,G15,IF(J11=A16,G16,IF(J11=A9,G9,IF(J11=A10,G10,"-"))))))))</f>
        <v>21.07.1991</v>
      </c>
      <c r="Q11" s="171" t="str">
        <f>IF(J11=A11,H11,IF(J11=A12,H12,IF(J11=A13,H13,IF(J11=A14,H14,IF(J11=A15,H15,IF(J11=A16,H16,IF(J11=A9,H9,IF(J11=A10,H10,"-"))))))))</f>
        <v>Шульга Г.В., Кутьин В.Г.</v>
      </c>
      <c r="R11" s="290">
        <v>3</v>
      </c>
    </row>
    <row r="12" spans="1:18" s="71" customFormat="1" ht="16.5" customHeight="1">
      <c r="A12" s="97">
        <f>Взв!B13</f>
        <v>4</v>
      </c>
      <c r="B12" s="68" t="str">
        <f>Взв!C13</f>
        <v>ГАДЖИМАГОМЕДОВ</v>
      </c>
      <c r="C12" s="69" t="str">
        <f>Взв!D13</f>
        <v>Сократ Гаджиэфендиевич</v>
      </c>
      <c r="D12" s="110" t="str">
        <f>Взв!E13</f>
        <v>Москва, ГУЗ</v>
      </c>
      <c r="E12" s="110" t="str">
        <f>Взв!F13</f>
        <v>нет</v>
      </c>
      <c r="F12" s="70" t="str">
        <f>Взв!G13</f>
        <v>КМС</v>
      </c>
      <c r="G12" s="160">
        <f>Взв!H13</f>
        <v>32523</v>
      </c>
      <c r="H12" s="141" t="str">
        <f>Взв!I13</f>
        <v>Архипов В.К.</v>
      </c>
      <c r="I12" s="67">
        <v>4</v>
      </c>
      <c r="J12" s="288">
        <f>IF(ISBLANK(Ход!U45),"-",Ход!U45)</f>
        <v>1</v>
      </c>
      <c r="K12" s="286" t="str">
        <f>IF(J12=A12,B12,IF(J12=A13,B13,IF(J12=A14,B14,IF(J12=A15,B15,IF(J12=A16,B16,IF(J12=A9,B9,IF(J12=A10,B10,IF(J12=A11,B11,"-"))))))))</f>
        <v>УСМАНОВ</v>
      </c>
      <c r="L12" s="287" t="str">
        <f>IF(J12=A12,C12,IF(J12=A13,C13,IF(J12=A14,C14,IF(J12=A15,C15,IF(J12=A16,C16,IF(J12=A9,C9,IF(J12=A10,C10,IF(J12=A11,C11,"-"))))))))</f>
        <v>Ширинберг Усманович</v>
      </c>
      <c r="M12" s="287" t="str">
        <f>IF(J12=A12,D12,IF(J12=A13,D13,IF(J12=A14,D14,IF(J12=A15,D15,IF(J12=A16,D16,IF(J12=A9,D9,IF(J12=A10,D10,IF(J12=A11,D11,"-"))))))))</f>
        <v>Брянская, Брянск</v>
      </c>
      <c r="N12" s="152" t="str">
        <f>IF(J12=A12,E12,IF(J12=A13,E13,IF(J12=A14,E14,IF(J12=A15,E15,IF(J12=A16,E16,IF(J12=A9,E9,IF(J12=A10,E10,IF(J12=A11,E11,"-"))))))))</f>
        <v>Л</v>
      </c>
      <c r="O12" s="259" t="str">
        <f>IF(J12=A12,F12,IF(J12=A13,F13,IF(J12=A14,F14,IF(J12=A15,F15,IF(J12=A16,F16,IF(J12=A9,F9,IF(J12=A10,F10,IF(J12=A11,F11,"-"))))))))</f>
        <v>КМС</v>
      </c>
      <c r="P12" s="272">
        <f>IF(J12=A12,G12,IF(J12=A13,G13,IF(J12=A14,G14,IF(J12=A15,G15,IF(J12=A16,G16,IF(J12=A9,G9,IF(J12=A10,G10,IF(J12=A11,G11,"-"))))))))</f>
        <v>32820</v>
      </c>
      <c r="Q12" s="171" t="str">
        <f>IF(J12=A12,H12,IF(J12=A13,H13,IF(J12=A14,H14,IF(J12=A15,H15,IF(J12=A16,H16,IF(J12=A9,H9,IF(J12=A10,H10,IF(J12=A11,H11,"-"))))))))</f>
        <v>Сафронов В.В.</v>
      </c>
      <c r="R12" s="290">
        <v>3</v>
      </c>
    </row>
    <row r="13" spans="1:18" s="71" customFormat="1" ht="16.5" customHeight="1">
      <c r="A13" s="97">
        <f>Взв!B14</f>
        <v>5</v>
      </c>
      <c r="B13" s="68" t="str">
        <f>Взв!C14</f>
        <v>МАМИЕВ</v>
      </c>
      <c r="C13" s="69" t="str">
        <f>Взв!D14</f>
        <v>Аловсет Захир Оглы</v>
      </c>
      <c r="D13" s="110" t="str">
        <f>Взв!E14</f>
        <v>Калужская, Калуга</v>
      </c>
      <c r="E13" s="110" t="str">
        <f>Взв!F14</f>
        <v>МО</v>
      </c>
      <c r="F13" s="70" t="str">
        <f>Взв!G14</f>
        <v>КМС</v>
      </c>
      <c r="G13" s="160" t="str">
        <f>Взв!H14</f>
        <v>21.07.1991</v>
      </c>
      <c r="H13" s="141" t="str">
        <f>Взв!I14</f>
        <v>Шульга Г.В., Кутьин В.Г.</v>
      </c>
      <c r="I13" s="67">
        <v>5</v>
      </c>
      <c r="J13" s="288">
        <f>IF(ISBLANK(Ход!U34),"-",IF(Ход!U34=Ход!K32,Ход!K36,IF(Ход!U34=Ход!K36,Ход!K32,"-")))</f>
        <v>4</v>
      </c>
      <c r="K13" s="286" t="str">
        <f>IF(J13=A13,B13,IF(J13=A14,B14,IF(J13=A15,B15,IF(J13=A16,B16,IF(J13=A9,B9,IF(J13=A10,B10,IF(J13=A11,B11,IF(J13=A12,B12,"-"))))))))</f>
        <v>ГАДЖИМАГОМЕДОВ</v>
      </c>
      <c r="L13" s="287" t="str">
        <f>IF(J13=A13,C13,IF(J13=A14,C14,IF(J13=A15,C15,IF(J13=A16,C16,IF(J13=A9,C9,IF(J13=A10,C10,IF(J13=A11,C11,IF(J13=A12,C12,"-"))))))))</f>
        <v>Сократ Гаджиэфендиевич</v>
      </c>
      <c r="M13" s="287" t="str">
        <f>IF(J13=A13,D13,IF(J13=A14,D14,IF(J13=A15,D15,IF(J13=A16,D16,IF(J13=A9,D9,IF(J13=A10,D10,IF(J13=A11,D11,IF(J13=A12,D12,"-"))))))))</f>
        <v>Москва, ГУЗ</v>
      </c>
      <c r="N13" s="152" t="str">
        <f>IF(J13=A13,E13,IF(J13=A14,E14,IF(J13=A15,E15,IF(J13=A16,E16,IF(J13=A9,E9,IF(J13=A10,E10,IF(J13=A11,E11,IF(J13=A12,E12,"-"))))))))</f>
        <v>нет</v>
      </c>
      <c r="O13" s="259" t="str">
        <f>IF(J13=A13,F13,IF(J13=A14,F14,IF(J13=A15,F15,IF(J13=A16,F16,IF(J13=A9,F9,IF(J13=A10,F10,IF(J13=A11,F11,IF(J13=A12,F12,"-"))))))))</f>
        <v>КМС</v>
      </c>
      <c r="P13" s="272">
        <f>IF(J13=A13,G13,IF(J13=A14,G14,IF(J13=A15,G15,IF(J13=A16,G16,IF(J13=A9,G9,IF(J13=A10,G10,IF(J13=A11,G11,IF(J13=A12,G12,"-"))))))))</f>
        <v>32523</v>
      </c>
      <c r="Q13" s="171" t="str">
        <f>IF(J13=A13,H13,IF(J13=A14,H14,IF(J13=A15,H15,IF(J13=A16,H16,IF(J13=A9,H9,IF(J13=A10,H10,IF(J13=A11,H11,IF(J13=A12,H12,"-"))))))))</f>
        <v>Архипов В.К.</v>
      </c>
      <c r="R13" s="290">
        <v>5</v>
      </c>
    </row>
    <row r="14" spans="1:18" s="71" customFormat="1" ht="16.5" customHeight="1">
      <c r="A14" s="97">
        <f>Взв!B15</f>
        <v>6</v>
      </c>
      <c r="B14" s="68" t="str">
        <f>Взв!C15</f>
        <v>НОВИКОВ</v>
      </c>
      <c r="C14" s="69" t="str">
        <f>Взв!D15</f>
        <v>Сергей Петрович</v>
      </c>
      <c r="D14" s="110" t="str">
        <f>Взв!E15</f>
        <v>Орловская, Орел</v>
      </c>
      <c r="E14" s="110" t="str">
        <f>Взв!F15</f>
        <v>ЮР</v>
      </c>
      <c r="F14" s="70" t="str">
        <f>Взв!G15</f>
        <v>КМС</v>
      </c>
      <c r="G14" s="160">
        <f>Взв!H15</f>
        <v>32763</v>
      </c>
      <c r="H14" s="141" t="str">
        <f>Взв!I15</f>
        <v>Силов А.В.</v>
      </c>
      <c r="I14" s="67">
        <v>6</v>
      </c>
      <c r="J14" s="288">
        <f>IF(ISBLANK(Ход!U45),"-",IF(Ход!U45=Ход!K43,Ход!K47,IF(Ход!U45=Ход!K47,Ход!K43,"-")))</f>
        <v>6</v>
      </c>
      <c r="K14" s="286" t="str">
        <f>IF(J14=A14,B14,IF(J14=A15,B15,IF(J14=A16,B16,IF(J14=A9,B9,IF(J14=A10,B10,IF(J14=A11,B11,IF(J14=A12,B12,IF(J14=A13,B13,"-"))))))))</f>
        <v>НОВИКОВ</v>
      </c>
      <c r="L14" s="287" t="str">
        <f>IF(J14=A14,C14,IF(J14=A15,C15,IF(J14=A16,C16,IF(J14=A9,C9,IF(J14=A10,C10,IF(J14=A11,C11,IF(J14=A12,C12,IF(J14=A13,C13,"-"))))))))</f>
        <v>Сергей Петрович</v>
      </c>
      <c r="M14" s="287" t="str">
        <f>IF(J14=A14,D14,IF(J14=A15,D15,IF(J14=A16,D16,IF(J14=A9,D9,IF(J14=A10,D10,IF(J14=A11,D11,IF(J14=A12,D12,IF(J14=A13,D13,"-"))))))))</f>
        <v>Орловская, Орел</v>
      </c>
      <c r="N14" s="152" t="str">
        <f>IF(J14=A14,E14,IF(J14=A15,E15,IF(J14=A16,E16,IF(J14=A9,E9,IF(J14=A10,E10,IF(J14=A11,E11,IF(J14=A12,E12,IF(J14=A13,E13,"-"))))))))</f>
        <v>ЮР</v>
      </c>
      <c r="O14" s="259" t="str">
        <f>IF(J14=A14,F14,IF(J14=A15,F15,IF(J14=A16,F16,IF(J14=A9,F9,IF(J14=A10,F10,IF(J14=A11,F11,IF(J14=A12,F12,IF(J14=A13,F13,"-"))))))))</f>
        <v>КМС</v>
      </c>
      <c r="P14" s="272">
        <f>IF(J14=A14,G14,IF(J14=A15,G15,IF(J14=A16,G16,IF(J14=A9,G9,IF(J14=A10,G10,IF(J14=A11,G11,IF(J14=A12,G12,IF(J14=A13,G13,"-"))))))))</f>
        <v>32763</v>
      </c>
      <c r="Q14" s="171" t="str">
        <f>IF(J14=A14,H14,IF(J14=A15,H15,IF(J14=A16,H16,IF(J14=A9,H9,IF(J14=A10,H10,IF(J14=A11,H11,IF(J14=A12,H12,IF(J14=A13,H13,"-"))))))))</f>
        <v>Силов А.В.</v>
      </c>
      <c r="R14" s="290">
        <v>5</v>
      </c>
    </row>
    <row r="15" spans="1:18" s="71" customFormat="1" ht="16.5" customHeight="1" hidden="1">
      <c r="A15" s="97" t="str">
        <f>Взв!B16</f>
        <v>-</v>
      </c>
      <c r="B15" s="68" t="str">
        <f>Взв!C16</f>
        <v>-</v>
      </c>
      <c r="C15" s="69" t="str">
        <f>Взв!D16</f>
        <v>-</v>
      </c>
      <c r="D15" s="110" t="str">
        <f>Взв!E16</f>
        <v>-</v>
      </c>
      <c r="E15" s="110" t="str">
        <f>Взв!F16</f>
        <v>-</v>
      </c>
      <c r="F15" s="70" t="str">
        <f>Взв!G16</f>
        <v>-</v>
      </c>
      <c r="G15" s="160" t="str">
        <f>Взв!H16</f>
        <v>-</v>
      </c>
      <c r="H15" s="141" t="str">
        <f>Взв!I16</f>
        <v>-</v>
      </c>
      <c r="I15" s="148">
        <v>7</v>
      </c>
      <c r="J15" s="162" t="str">
        <f>IF(Ход!K32=Ход!A30,Ход!A34,IF(Ход!K32=Ход!A34,Ход!A30,"-"))</f>
        <v>-</v>
      </c>
      <c r="K15" s="164" t="str">
        <f>IF(J15=A15,B15,IF(J15=A16,B16,IF(J15=A9,B9,IF(J15=A10,B10,IF(J15=A11,B11,IF(J15=A12,B12,IF(J15=A13,B13,IF(J15=A14,B14,"-"))))))))</f>
        <v>-</v>
      </c>
      <c r="L15" s="163" t="str">
        <f>IF(J15=A15,C15,IF(J15=A16,C16,IF(J15=A9,C9,IF(J15=A10,C10,IF(J15=A11,C11,IF(J15=A12,C12,IF(J15=A13,C13,IF(J15=A14,C14,"-"))))))))</f>
        <v>-</v>
      </c>
      <c r="M15" s="163" t="str">
        <f>IF(J15=A15,D15,IF(J15=A16,D16,IF(J15=A9,D9,IF(J15=A10,D10,IF(J15=A11,D11,IF(J15=A12,D12,IF(J15=A13,D13,IF(J15=A14,D14,"-"))))))))</f>
        <v>-</v>
      </c>
      <c r="N15" s="152" t="str">
        <f>IF(J15=A15,E15,IF(J15=A16,E16,IF(J15=A9,E9,IF(J15=A10,E10,IF(J15=A11,E11,IF(J15=A12,E12,IF(J15=A13,E13,IF(J15=A14,E14,"-"))))))))</f>
        <v>-</v>
      </c>
      <c r="O15" s="259" t="str">
        <f>IF(J15=A15,F15,IF(J15=A16,F16,IF(J15=A9,F9,IF(J15=A10,F10,IF(J15=A11,F11,IF(J15=A12,F12,IF(J15=A13,F13,IF(J15=A14,F14,"-"))))))))</f>
        <v>-</v>
      </c>
      <c r="P15" s="272" t="str">
        <f>IF(J15=A15,G15,IF(J15=A16,G16,IF(J15=A9,G9,IF(J15=A10,G10,IF(J15=A11,G11,IF(J15=A12,G12,IF(J15=A13,G13,IF(J15=A14,G14,"-"))))))))</f>
        <v>-</v>
      </c>
      <c r="Q15" s="171" t="str">
        <f>IF(J15=A15,H15,IF(J15=A16,H16,IF(J15=A9,H9,IF(J15=A10,H10,IF(J15=A11,H11,IF(J15=A12,H12,IF(J15=A13,H13,IF(J15=A14,H14,"-"))))))))</f>
        <v>-</v>
      </c>
      <c r="R15" s="152">
        <v>7</v>
      </c>
    </row>
    <row r="16" spans="1:18" s="71" customFormat="1" ht="16.5" customHeight="1" hidden="1">
      <c r="A16" s="97" t="str">
        <f>Взв!B17</f>
        <v>-</v>
      </c>
      <c r="B16" s="68" t="str">
        <f>Взв!C17</f>
        <v>-</v>
      </c>
      <c r="C16" s="69" t="str">
        <f>Взв!D17</f>
        <v>-</v>
      </c>
      <c r="D16" s="110" t="str">
        <f>Взв!E17</f>
        <v>-</v>
      </c>
      <c r="E16" s="110" t="str">
        <f>Взв!F17</f>
        <v>-</v>
      </c>
      <c r="F16" s="70" t="str">
        <f>Взв!G17</f>
        <v>-</v>
      </c>
      <c r="G16" s="160" t="str">
        <f>Взв!H17</f>
        <v>-</v>
      </c>
      <c r="H16" s="141" t="str">
        <f>Взв!I17</f>
        <v>-</v>
      </c>
      <c r="I16" s="148">
        <v>8</v>
      </c>
      <c r="J16" s="162" t="str">
        <f>IF(Ход!K43=Ход!A41,Ход!A45,IF(Ход!K43=Ход!A45,Ход!A41,"-"))</f>
        <v>-</v>
      </c>
      <c r="K16" s="164" t="str">
        <f>IF(J16=A16,B16,IF(J16=A9,B9,IF(J16=A10,B10,IF(J16=A11,B11,IF(J16=A12,B12,IF(J16=A13,B13,IF(J16=A14,B14,IF(J16=A15,B15,"-"))))))))</f>
        <v>-</v>
      </c>
      <c r="L16" s="163" t="str">
        <f>IF(J16=A16,C16,IF(J16=A9,C9,IF(J16=A10,C10,IF(J16=A11,C11,IF(J16=A12,C12,IF(J16=A13,C13,IF(J16=A14,C14,IF(J16=A15,C15,"-"))))))))</f>
        <v>-</v>
      </c>
      <c r="M16" s="163" t="str">
        <f>IF(J16=A16,D16,IF(J16=A9,D9,IF(J16=A10,D10,IF(J16=A11,D11,IF(J16=A12,D12,IF(J16=A13,D13,IF(J16=A14,D14,IF(J16=A15,D15,"-"))))))))</f>
        <v>-</v>
      </c>
      <c r="N16" s="152" t="str">
        <f>IF(J16=A16,E16,IF(J16=A9,E9,IF(J16=A10,E10,IF(J16=A11,E11,IF(J16=A12,E12,IF(J16=A13,E13,IF(J16=A14,E14,IF(J16=A15,E15,"-"))))))))</f>
        <v>-</v>
      </c>
      <c r="O16" s="259" t="str">
        <f>IF(J16=A16,F16,IF(J16=A9,F9,IF(J16=A10,F10,IF(J16=A11,F11,IF(J16=A12,F12,IF(J16=A13,F13,IF(J16=A14,F14,IF(J16=A15,F15,"-"))))))))</f>
        <v>-</v>
      </c>
      <c r="P16" s="272" t="str">
        <f>IF(J16=A16,G16,IF(J16=A9,G9,IF(J16=A10,G10,IF(J16=A11,G11,IF(J16=A12,G12,IF(J16=A13,G13,IF(J16=A14,G14,IF(J16=A15,G15,"-"))))))))</f>
        <v>-</v>
      </c>
      <c r="Q16" s="171" t="str">
        <f>IF(J16=A16,H16,IF(J16=A9,H9,IF(J16=A10,H10,IF(J16=A11,H11,IF(J16=A12,H12,IF(J16=A13,H13,IF(J16=A14,H14,IF(J16=A15,H15,"-"))))))))</f>
        <v>-</v>
      </c>
      <c r="R16" s="149">
        <v>7</v>
      </c>
    </row>
    <row r="18" spans="1:18" s="75" customFormat="1" ht="17.25">
      <c r="A18" s="74"/>
      <c r="G18" s="161"/>
      <c r="J18" s="75" t="str">
        <f>Взв!B19</f>
        <v>Гл. судья:</v>
      </c>
      <c r="O18" s="93"/>
      <c r="R18" s="176" t="str">
        <f>Взв!H19</f>
        <v>А.М. Максимов, г. Тула, МК</v>
      </c>
    </row>
    <row r="19" spans="1:18" s="75" customFormat="1" ht="6.75" customHeight="1">
      <c r="A19" s="74"/>
      <c r="G19" s="161"/>
      <c r="O19" s="93"/>
      <c r="R19" s="176"/>
    </row>
    <row r="20" spans="1:18" s="75" customFormat="1" ht="17.25">
      <c r="A20" s="74"/>
      <c r="G20" s="161"/>
      <c r="J20" s="75" t="str">
        <f>Взв!B21</f>
        <v>Гл. секретарь:</v>
      </c>
      <c r="O20" s="93"/>
      <c r="R20" s="176" t="str">
        <f>Взв!H21</f>
        <v>Е.И. Матюшкин, г. Тула, ВК</v>
      </c>
    </row>
    <row r="21" spans="1:15" s="75" customFormat="1" ht="17.25">
      <c r="A21" s="74"/>
      <c r="G21" s="161"/>
      <c r="O21" s="93"/>
    </row>
  </sheetData>
  <sheetProtection sheet="1" objects="1" scenarios="1" sort="0"/>
  <mergeCells count="1">
    <mergeCell ref="L5:L6"/>
  </mergeCells>
  <printOptions horizontalCentered="1"/>
  <pageMargins left="0.1968503937007874" right="0.1968503937007874" top="0.984251968503937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zoomScale="85" zoomScaleNormal="85" zoomScalePageLayoutView="0" workbookViewId="0" topLeftCell="A4">
      <selection activeCell="F18" sqref="F18"/>
    </sheetView>
  </sheetViews>
  <sheetFormatPr defaultColWidth="2.625" defaultRowHeight="12.75" outlineLevelRow="1"/>
  <cols>
    <col min="1" max="1" width="3.25390625" style="47" customWidth="1"/>
    <col min="2" max="2" width="6.125" style="48" customWidth="1"/>
    <col min="3" max="3" width="4.625" style="47" customWidth="1"/>
    <col min="4" max="4" width="12.25390625" style="47" customWidth="1"/>
    <col min="5" max="5" width="7.75390625" style="48" customWidth="1"/>
    <col min="6" max="6" width="14.00390625" style="174" customWidth="1"/>
    <col min="7" max="8" width="5.00390625" style="47" customWidth="1"/>
    <col min="9" max="9" width="5.00390625" style="48" customWidth="1"/>
    <col min="10" max="15" width="5.00390625" style="47" customWidth="1"/>
    <col min="16" max="18" width="14.125" style="47" customWidth="1"/>
    <col min="19" max="19" width="3.875" style="47" customWidth="1"/>
    <col min="20" max="24" width="4.375" style="47" customWidth="1"/>
    <col min="25" max="16384" width="2.625" style="47" customWidth="1"/>
  </cols>
  <sheetData>
    <row r="1" spans="2:9" s="1" customFormat="1" ht="17.25">
      <c r="B1" s="183"/>
      <c r="C1" s="183" t="s">
        <v>5</v>
      </c>
      <c r="D1" s="183"/>
      <c r="E1" s="183"/>
      <c r="F1" s="183"/>
      <c r="G1" s="183"/>
      <c r="H1" s="183"/>
      <c r="I1" s="183"/>
    </row>
    <row r="2" spans="2:9" s="2" customFormat="1" ht="17.25">
      <c r="B2" s="50"/>
      <c r="C2" s="50" t="str">
        <f>Взв!B2</f>
        <v>ВСЕРОССИЙСКИЙ ТУРНИР ПО САМБО</v>
      </c>
      <c r="D2" s="50"/>
      <c r="E2" s="50"/>
      <c r="F2" s="50"/>
      <c r="G2" s="50"/>
      <c r="H2" s="50"/>
      <c r="I2" s="50"/>
    </row>
    <row r="3" spans="2:9" s="2" customFormat="1" ht="17.25">
      <c r="B3" s="50"/>
      <c r="C3" s="50" t="str">
        <f>Взв!B3</f>
        <v>ПАМЯТИ  ЗАСЛУЖЕННОГО ТРЕНЕРА РОССИИ   А.М. САНДГАРТЕНА </v>
      </c>
      <c r="D3" s="50"/>
      <c r="E3" s="50"/>
      <c r="F3" s="50"/>
      <c r="G3" s="50"/>
      <c r="H3" s="50"/>
      <c r="I3" s="50"/>
    </row>
    <row r="4" spans="2:17" s="1" customFormat="1" ht="8.25" customHeight="1">
      <c r="B4" s="8"/>
      <c r="E4" s="8"/>
      <c r="F4" s="9"/>
      <c r="I4" s="8"/>
      <c r="Q4" s="299"/>
    </row>
    <row r="5" spans="3:17" s="3" customFormat="1" ht="17.25" customHeight="1">
      <c r="C5" s="50" t="str">
        <f>Взв!B5</f>
        <v>06-08 октября 2009 г.</v>
      </c>
      <c r="D5" s="11"/>
      <c r="E5" s="9"/>
      <c r="I5" s="51" t="str">
        <f>Взв!H5</f>
        <v>город Тула</v>
      </c>
      <c r="P5" s="233" t="s">
        <v>28</v>
      </c>
      <c r="Q5" s="299"/>
    </row>
    <row r="6" spans="2:17" s="3" customFormat="1" ht="11.25" customHeight="1">
      <c r="B6" s="166"/>
      <c r="C6" s="50"/>
      <c r="D6" s="11"/>
      <c r="E6" s="309" t="str">
        <f>Взв!D6</f>
        <v>-57</v>
      </c>
      <c r="I6" s="51"/>
      <c r="Q6" s="299"/>
    </row>
    <row r="7" spans="3:17" s="3" customFormat="1" ht="17.25" customHeight="1" thickBot="1">
      <c r="C7" s="50"/>
      <c r="D7" s="10" t="str">
        <f>Взв!C7</f>
        <v>Весовая категория</v>
      </c>
      <c r="E7" s="309"/>
      <c r="F7" s="9" t="str">
        <f>Взв!E7</f>
        <v>кг</v>
      </c>
      <c r="I7" s="51"/>
      <c r="P7" s="233" t="s">
        <v>29</v>
      </c>
      <c r="Q7" s="299"/>
    </row>
    <row r="8" spans="7:19" s="49" customFormat="1" ht="20.25" customHeight="1">
      <c r="G8" s="310" t="s">
        <v>19</v>
      </c>
      <c r="H8" s="311"/>
      <c r="I8" s="311"/>
      <c r="J8" s="311"/>
      <c r="K8" s="311"/>
      <c r="L8" s="312"/>
      <c r="M8" s="307" t="s">
        <v>20</v>
      </c>
      <c r="N8" s="307" t="s">
        <v>21</v>
      </c>
      <c r="O8" s="313" t="s">
        <v>22</v>
      </c>
      <c r="P8" s="179"/>
      <c r="Q8" s="179"/>
      <c r="R8" s="179"/>
      <c r="S8" s="179"/>
    </row>
    <row r="9" spans="2:19" s="102" customFormat="1" ht="20.25" customHeight="1" thickBot="1">
      <c r="B9" s="238" t="s">
        <v>17</v>
      </c>
      <c r="C9" s="76" t="str">
        <f>Взв!B9</f>
        <v>Draw</v>
      </c>
      <c r="D9" s="7" t="str">
        <f>Взв!C9</f>
        <v>Фамилия</v>
      </c>
      <c r="E9" s="101" t="str">
        <f>Взв!D9</f>
        <v>Имя</v>
      </c>
      <c r="F9" s="101" t="str">
        <f>Взв!E9</f>
        <v>Субъект РФ, город</v>
      </c>
      <c r="G9" s="249">
        <v>1</v>
      </c>
      <c r="H9" s="250">
        <v>2</v>
      </c>
      <c r="I9" s="250">
        <v>3</v>
      </c>
      <c r="J9" s="250">
        <v>4</v>
      </c>
      <c r="K9" s="250">
        <v>5</v>
      </c>
      <c r="L9" s="251"/>
      <c r="M9" s="308"/>
      <c r="N9" s="308"/>
      <c r="O9" s="314"/>
      <c r="P9" s="303" t="s">
        <v>18</v>
      </c>
      <c r="Q9" s="303"/>
      <c r="R9" s="303"/>
      <c r="S9" s="180"/>
    </row>
    <row r="10" spans="2:19" s="102" customFormat="1" ht="5.25" customHeight="1" thickBot="1">
      <c r="B10" s="226"/>
      <c r="C10" s="76"/>
      <c r="D10" s="7"/>
      <c r="E10" s="101"/>
      <c r="F10" s="101"/>
      <c r="G10" s="209"/>
      <c r="H10" s="209"/>
      <c r="I10" s="209"/>
      <c r="J10" s="209"/>
      <c r="K10" s="210"/>
      <c r="L10" s="210"/>
      <c r="M10" s="210"/>
      <c r="N10" s="211"/>
      <c r="O10" s="179"/>
      <c r="P10" s="184"/>
      <c r="Q10" s="184"/>
      <c r="R10" s="184"/>
      <c r="S10" s="180"/>
    </row>
    <row r="11" spans="1:19" s="103" customFormat="1" ht="18.75" customHeight="1" outlineLevel="1">
      <c r="A11" s="304">
        <v>1</v>
      </c>
      <c r="B11" s="244" t="s">
        <v>23</v>
      </c>
      <c r="C11" s="109">
        <f>Ход!A11</f>
        <v>1</v>
      </c>
      <c r="D11" s="105" t="str">
        <f>Ход!B11</f>
        <v>УСМАНОВ</v>
      </c>
      <c r="E11" s="106" t="str">
        <f>Ход!I11</f>
        <v>Ширинберг Усманович</v>
      </c>
      <c r="F11" s="173" t="str">
        <f>Ход!B10</f>
        <v>Брянская, Брянск</v>
      </c>
      <c r="G11" s="189"/>
      <c r="H11" s="190"/>
      <c r="I11" s="191"/>
      <c r="J11" s="192"/>
      <c r="K11" s="192"/>
      <c r="L11" s="193"/>
      <c r="M11" s="239"/>
      <c r="N11" s="239"/>
      <c r="O11" s="305"/>
      <c r="P11" s="185" t="s">
        <v>25</v>
      </c>
      <c r="Q11" s="187" t="s">
        <v>26</v>
      </c>
      <c r="R11" s="185" t="s">
        <v>27</v>
      </c>
      <c r="S11" s="300" t="s">
        <v>10</v>
      </c>
    </row>
    <row r="12" spans="1:19" s="103" customFormat="1" ht="18.75" customHeight="1" outlineLevel="1" thickBot="1">
      <c r="A12" s="304"/>
      <c r="B12" s="245" t="s">
        <v>24</v>
      </c>
      <c r="C12" s="202">
        <f>Ход!A13</f>
        <v>5</v>
      </c>
      <c r="D12" s="203" t="str">
        <f>Ход!B13</f>
        <v>МАМИЕВ</v>
      </c>
      <c r="E12" s="204" t="str">
        <f>Ход!I13</f>
        <v>Аловсет Захир Оглы</v>
      </c>
      <c r="F12" s="205" t="str">
        <f>Ход!B12</f>
        <v>Калужская, Калуга</v>
      </c>
      <c r="G12" s="194"/>
      <c r="H12" s="195"/>
      <c r="I12" s="195"/>
      <c r="J12" s="195"/>
      <c r="K12" s="195"/>
      <c r="L12" s="206"/>
      <c r="M12" s="240"/>
      <c r="N12" s="240"/>
      <c r="O12" s="306"/>
      <c r="P12" s="207"/>
      <c r="Q12" s="208"/>
      <c r="R12" s="207"/>
      <c r="S12" s="301"/>
    </row>
    <row r="13" spans="1:19" s="103" customFormat="1" ht="18.75" customHeight="1" outlineLevel="1">
      <c r="A13" s="304">
        <v>2</v>
      </c>
      <c r="B13" s="246" t="s">
        <v>23</v>
      </c>
      <c r="C13" s="199">
        <f>Ход!A15</f>
        <v>3</v>
      </c>
      <c r="D13" s="186" t="str">
        <f>Ход!B15</f>
        <v>МАМОНТОВ</v>
      </c>
      <c r="E13" s="200" t="str">
        <f>Ход!I15</f>
        <v>Юрий Евгеньевич</v>
      </c>
      <c r="F13" s="201" t="str">
        <f>Ход!B14</f>
        <v>Тульская, Тула</v>
      </c>
      <c r="G13" s="189"/>
      <c r="H13" s="190"/>
      <c r="I13" s="191"/>
      <c r="J13" s="192"/>
      <c r="K13" s="192"/>
      <c r="L13" s="193"/>
      <c r="M13" s="239"/>
      <c r="N13" s="241"/>
      <c r="O13" s="305"/>
      <c r="P13" s="185" t="s">
        <v>25</v>
      </c>
      <c r="Q13" s="187" t="s">
        <v>26</v>
      </c>
      <c r="R13" s="185" t="s">
        <v>27</v>
      </c>
      <c r="S13" s="301"/>
    </row>
    <row r="14" spans="1:19" s="103" customFormat="1" ht="18.75" customHeight="1" outlineLevel="1" thickBot="1">
      <c r="A14" s="304"/>
      <c r="B14" s="245" t="s">
        <v>24</v>
      </c>
      <c r="C14" s="202" t="str">
        <f>Ход!A17</f>
        <v>-</v>
      </c>
      <c r="D14" s="203" t="str">
        <f>Ход!B17</f>
        <v>-</v>
      </c>
      <c r="E14" s="204" t="str">
        <f>Ход!I17</f>
        <v>-</v>
      </c>
      <c r="F14" s="205" t="str">
        <f>Ход!B16</f>
        <v>-</v>
      </c>
      <c r="G14" s="194"/>
      <c r="H14" s="195"/>
      <c r="I14" s="196"/>
      <c r="J14" s="197"/>
      <c r="K14" s="197"/>
      <c r="L14" s="198"/>
      <c r="M14" s="242"/>
      <c r="N14" s="242"/>
      <c r="O14" s="306"/>
      <c r="P14" s="207"/>
      <c r="Q14" s="208"/>
      <c r="R14" s="207"/>
      <c r="S14" s="301"/>
    </row>
    <row r="15" spans="1:19" s="103" customFormat="1" ht="18.75" customHeight="1" outlineLevel="1">
      <c r="A15" s="304">
        <v>3</v>
      </c>
      <c r="B15" s="246" t="s">
        <v>23</v>
      </c>
      <c r="C15" s="199">
        <f>Ход!A19</f>
        <v>2</v>
      </c>
      <c r="D15" s="186" t="str">
        <f>Ход!B19</f>
        <v>ШАРАНГИЯ</v>
      </c>
      <c r="E15" s="200" t="str">
        <f>Ход!I19</f>
        <v>Ута Темурович</v>
      </c>
      <c r="F15" s="201" t="str">
        <f>Ход!B18</f>
        <v>Тульская, Тула</v>
      </c>
      <c r="G15" s="189"/>
      <c r="H15" s="190"/>
      <c r="I15" s="191"/>
      <c r="J15" s="192"/>
      <c r="K15" s="192"/>
      <c r="L15" s="193"/>
      <c r="M15" s="239"/>
      <c r="N15" s="239"/>
      <c r="O15" s="305"/>
      <c r="P15" s="185" t="s">
        <v>25</v>
      </c>
      <c r="Q15" s="187" t="s">
        <v>26</v>
      </c>
      <c r="R15" s="185" t="s">
        <v>27</v>
      </c>
      <c r="S15" s="301"/>
    </row>
    <row r="16" spans="1:19" s="103" customFormat="1" ht="18.75" customHeight="1" outlineLevel="1" thickBot="1">
      <c r="A16" s="304"/>
      <c r="B16" s="245" t="s">
        <v>24</v>
      </c>
      <c r="C16" s="202">
        <f>Ход!A21</f>
        <v>6</v>
      </c>
      <c r="D16" s="203" t="str">
        <f>Ход!B21</f>
        <v>НОВИКОВ</v>
      </c>
      <c r="E16" s="204" t="str">
        <f>Ход!I21</f>
        <v>Сергей Петрович</v>
      </c>
      <c r="F16" s="205" t="str">
        <f>Ход!B20</f>
        <v>Орловская, Орел</v>
      </c>
      <c r="G16" s="194"/>
      <c r="H16" s="195"/>
      <c r="I16" s="195"/>
      <c r="J16" s="195"/>
      <c r="K16" s="195"/>
      <c r="L16" s="206"/>
      <c r="M16" s="240"/>
      <c r="N16" s="240"/>
      <c r="O16" s="306"/>
      <c r="P16" s="207"/>
      <c r="Q16" s="208"/>
      <c r="R16" s="207"/>
      <c r="S16" s="301"/>
    </row>
    <row r="17" spans="1:19" s="103" customFormat="1" ht="18.75" customHeight="1" outlineLevel="1">
      <c r="A17" s="304">
        <v>4</v>
      </c>
      <c r="B17" s="246" t="s">
        <v>23</v>
      </c>
      <c r="C17" s="199">
        <f>Ход!A23</f>
        <v>4</v>
      </c>
      <c r="D17" s="186" t="str">
        <f>Ход!B23</f>
        <v>ГАДЖИМАГОМЕДОВ</v>
      </c>
      <c r="E17" s="200" t="str">
        <f>Ход!I23</f>
        <v>Сократ Гаджиэфендиевич</v>
      </c>
      <c r="F17" s="201" t="str">
        <f>Ход!B22</f>
        <v>Москва, ГУЗ</v>
      </c>
      <c r="G17" s="189"/>
      <c r="H17" s="190"/>
      <c r="I17" s="191"/>
      <c r="J17" s="192"/>
      <c r="K17" s="192"/>
      <c r="L17" s="193"/>
      <c r="M17" s="239"/>
      <c r="N17" s="241"/>
      <c r="O17" s="305"/>
      <c r="P17" s="185" t="s">
        <v>25</v>
      </c>
      <c r="Q17" s="187" t="s">
        <v>26</v>
      </c>
      <c r="R17" s="185" t="s">
        <v>27</v>
      </c>
      <c r="S17" s="301"/>
    </row>
    <row r="18" spans="1:19" s="103" customFormat="1" ht="18.75" customHeight="1" outlineLevel="1" thickBot="1">
      <c r="A18" s="304"/>
      <c r="B18" s="244" t="s">
        <v>24</v>
      </c>
      <c r="C18" s="109" t="str">
        <f>Ход!A25</f>
        <v>-</v>
      </c>
      <c r="D18" s="105" t="str">
        <f>Ход!B25</f>
        <v>-</v>
      </c>
      <c r="E18" s="106" t="str">
        <f>Ход!I25</f>
        <v>-</v>
      </c>
      <c r="F18" s="173" t="str">
        <f>Ход!B24</f>
        <v>-</v>
      </c>
      <c r="G18" s="194"/>
      <c r="H18" s="195"/>
      <c r="I18" s="196"/>
      <c r="J18" s="197"/>
      <c r="K18" s="197"/>
      <c r="L18" s="198"/>
      <c r="M18" s="242"/>
      <c r="N18" s="242"/>
      <c r="O18" s="306"/>
      <c r="P18" s="252"/>
      <c r="Q18" s="253"/>
      <c r="R18" s="252"/>
      <c r="S18" s="302"/>
    </row>
    <row r="19" spans="2:18" s="103" customFormat="1" ht="9.75" customHeight="1" thickBot="1">
      <c r="B19" s="224"/>
      <c r="E19" s="104"/>
      <c r="F19" s="172"/>
      <c r="G19" s="107"/>
      <c r="H19" s="107"/>
      <c r="I19" s="108"/>
      <c r="O19" s="225"/>
      <c r="P19" s="254"/>
      <c r="Q19" s="254"/>
      <c r="R19" s="254"/>
    </row>
    <row r="20" spans="1:19" s="103" customFormat="1" ht="18.75" customHeight="1" outlineLevel="1">
      <c r="A20" s="304">
        <v>5</v>
      </c>
      <c r="B20" s="244" t="s">
        <v>23</v>
      </c>
      <c r="C20" s="109">
        <f>Ход!A30</f>
        <v>5</v>
      </c>
      <c r="D20" s="105" t="str">
        <f>Ход!B30</f>
        <v>МАМИЕВ</v>
      </c>
      <c r="E20" s="167" t="str">
        <f>Ход!I30</f>
        <v>Аловсет Захир Оглы</v>
      </c>
      <c r="F20" s="221" t="str">
        <f>Ход!B29</f>
        <v>Калужская, Калуга</v>
      </c>
      <c r="G20" s="189"/>
      <c r="H20" s="190"/>
      <c r="I20" s="191"/>
      <c r="J20" s="192"/>
      <c r="K20" s="192"/>
      <c r="L20" s="193"/>
      <c r="M20" s="239"/>
      <c r="N20" s="239"/>
      <c r="O20" s="305"/>
      <c r="P20" s="185" t="s">
        <v>25</v>
      </c>
      <c r="Q20" s="187" t="s">
        <v>26</v>
      </c>
      <c r="R20" s="185" t="s">
        <v>27</v>
      </c>
      <c r="S20" s="300" t="s">
        <v>12</v>
      </c>
    </row>
    <row r="21" spans="1:19" s="103" customFormat="1" ht="18.75" customHeight="1" outlineLevel="1" thickBot="1">
      <c r="A21" s="304"/>
      <c r="B21" s="245" t="s">
        <v>24</v>
      </c>
      <c r="C21" s="202" t="str">
        <f>Ход!A34</f>
        <v>-</v>
      </c>
      <c r="D21" s="203" t="str">
        <f>Ход!B34</f>
        <v>-</v>
      </c>
      <c r="E21" s="204" t="str">
        <f>Ход!I34</f>
        <v>-</v>
      </c>
      <c r="F21" s="222" t="str">
        <f>Ход!B33</f>
        <v>-</v>
      </c>
      <c r="G21" s="194"/>
      <c r="H21" s="195"/>
      <c r="I21" s="195"/>
      <c r="J21" s="195"/>
      <c r="K21" s="195"/>
      <c r="L21" s="206"/>
      <c r="M21" s="240"/>
      <c r="N21" s="240"/>
      <c r="O21" s="306"/>
      <c r="P21" s="207"/>
      <c r="Q21" s="208"/>
      <c r="R21" s="207"/>
      <c r="S21" s="301"/>
    </row>
    <row r="22" spans="1:19" s="103" customFormat="1" ht="18.75" customHeight="1" outlineLevel="1">
      <c r="A22" s="304">
        <v>6</v>
      </c>
      <c r="B22" s="246" t="s">
        <v>23</v>
      </c>
      <c r="C22" s="199">
        <f>Ход!A41</f>
        <v>6</v>
      </c>
      <c r="D22" s="186" t="str">
        <f>Ход!B41</f>
        <v>НОВИКОВ</v>
      </c>
      <c r="E22" s="200" t="str">
        <f>Ход!I41</f>
        <v>Сергей Петрович</v>
      </c>
      <c r="F22" s="223" t="str">
        <f>Ход!B40</f>
        <v>Орловская, Орел</v>
      </c>
      <c r="G22" s="189"/>
      <c r="H22" s="190"/>
      <c r="I22" s="191"/>
      <c r="J22" s="192"/>
      <c r="K22" s="192"/>
      <c r="L22" s="193"/>
      <c r="M22" s="239"/>
      <c r="N22" s="241"/>
      <c r="O22" s="305"/>
      <c r="P22" s="185" t="s">
        <v>25</v>
      </c>
      <c r="Q22" s="187" t="s">
        <v>26</v>
      </c>
      <c r="R22" s="185" t="s">
        <v>27</v>
      </c>
      <c r="S22" s="301"/>
    </row>
    <row r="23" spans="1:19" s="103" customFormat="1" ht="18.75" customHeight="1" outlineLevel="1" thickBot="1">
      <c r="A23" s="304"/>
      <c r="B23" s="244" t="s">
        <v>24</v>
      </c>
      <c r="C23" s="109" t="str">
        <f>Ход!A45</f>
        <v>-</v>
      </c>
      <c r="D23" s="105" t="str">
        <f>Ход!B45</f>
        <v>-</v>
      </c>
      <c r="E23" s="106" t="str">
        <f>Ход!I45</f>
        <v>-</v>
      </c>
      <c r="F23" s="221" t="str">
        <f>Ход!B44</f>
        <v>-</v>
      </c>
      <c r="G23" s="194"/>
      <c r="H23" s="195"/>
      <c r="I23" s="196"/>
      <c r="J23" s="197"/>
      <c r="K23" s="197"/>
      <c r="L23" s="198"/>
      <c r="M23" s="242"/>
      <c r="N23" s="242"/>
      <c r="O23" s="306"/>
      <c r="P23" s="212"/>
      <c r="Q23" s="188"/>
      <c r="R23" s="213"/>
      <c r="S23" s="302"/>
    </row>
    <row r="24" spans="2:9" s="103" customFormat="1" ht="10.5" customHeight="1" thickBot="1">
      <c r="B24" s="224"/>
      <c r="E24" s="104"/>
      <c r="F24" s="172"/>
      <c r="G24" s="107"/>
      <c r="H24" s="107"/>
      <c r="I24" s="108"/>
    </row>
    <row r="25" spans="1:19" s="103" customFormat="1" ht="18.75" customHeight="1" outlineLevel="1">
      <c r="A25" s="304">
        <v>7</v>
      </c>
      <c r="B25" s="244" t="s">
        <v>23</v>
      </c>
      <c r="C25" s="109">
        <f>Ход!K12</f>
        <v>1</v>
      </c>
      <c r="D25" s="105" t="str">
        <f>Ход!L12</f>
        <v>УСМАНОВ</v>
      </c>
      <c r="E25" s="106" t="str">
        <f>Ход!S12</f>
        <v>Ширинберг Усманович</v>
      </c>
      <c r="F25" s="221" t="str">
        <f>Ход!L11</f>
        <v>Брянская, Брянск</v>
      </c>
      <c r="G25" s="189"/>
      <c r="H25" s="190"/>
      <c r="I25" s="191"/>
      <c r="J25" s="192"/>
      <c r="K25" s="192"/>
      <c r="L25" s="193"/>
      <c r="M25" s="239"/>
      <c r="N25" s="239"/>
      <c r="O25" s="305"/>
      <c r="P25" s="185" t="s">
        <v>25</v>
      </c>
      <c r="Q25" s="187" t="s">
        <v>26</v>
      </c>
      <c r="R25" s="185" t="s">
        <v>27</v>
      </c>
      <c r="S25" s="300" t="s">
        <v>11</v>
      </c>
    </row>
    <row r="26" spans="1:19" s="103" customFormat="1" ht="18.75" customHeight="1" outlineLevel="1" thickBot="1">
      <c r="A26" s="304"/>
      <c r="B26" s="245" t="s">
        <v>24</v>
      </c>
      <c r="C26" s="202">
        <f>Ход!K16</f>
        <v>3</v>
      </c>
      <c r="D26" s="203" t="str">
        <f>Ход!L16</f>
        <v>МАМОНТОВ</v>
      </c>
      <c r="E26" s="204" t="str">
        <f>Ход!S16</f>
        <v>Юрий Евгеньевич</v>
      </c>
      <c r="F26" s="222" t="str">
        <f>Ход!L15</f>
        <v>Тульская, Тула</v>
      </c>
      <c r="G26" s="194"/>
      <c r="H26" s="195"/>
      <c r="I26" s="195"/>
      <c r="J26" s="195"/>
      <c r="K26" s="195"/>
      <c r="L26" s="206"/>
      <c r="M26" s="240"/>
      <c r="N26" s="240"/>
      <c r="O26" s="306"/>
      <c r="P26" s="207"/>
      <c r="Q26" s="208"/>
      <c r="R26" s="207"/>
      <c r="S26" s="301"/>
    </row>
    <row r="27" spans="1:19" s="103" customFormat="1" ht="18.75" customHeight="1" outlineLevel="1">
      <c r="A27" s="304">
        <v>8</v>
      </c>
      <c r="B27" s="246" t="s">
        <v>23</v>
      </c>
      <c r="C27" s="199">
        <f>Ход!K20</f>
        <v>2</v>
      </c>
      <c r="D27" s="186" t="str">
        <f>Ход!L20</f>
        <v>ШАРАНГИЯ</v>
      </c>
      <c r="E27" s="200" t="str">
        <f>Ход!S20</f>
        <v>Ута Темурович</v>
      </c>
      <c r="F27" s="223" t="str">
        <f>Ход!L19</f>
        <v>Тульская, Тула</v>
      </c>
      <c r="G27" s="189"/>
      <c r="H27" s="190"/>
      <c r="I27" s="191"/>
      <c r="J27" s="192"/>
      <c r="K27" s="192"/>
      <c r="L27" s="193"/>
      <c r="M27" s="239"/>
      <c r="N27" s="241"/>
      <c r="O27" s="305"/>
      <c r="P27" s="185" t="s">
        <v>25</v>
      </c>
      <c r="Q27" s="187" t="s">
        <v>26</v>
      </c>
      <c r="R27" s="185" t="s">
        <v>27</v>
      </c>
      <c r="S27" s="301"/>
    </row>
    <row r="28" spans="1:19" s="103" customFormat="1" ht="18.75" customHeight="1" outlineLevel="1" thickBot="1">
      <c r="A28" s="304"/>
      <c r="B28" s="244" t="s">
        <v>24</v>
      </c>
      <c r="C28" s="109">
        <f>Ход!K24</f>
        <v>4</v>
      </c>
      <c r="D28" s="105" t="str">
        <f>Ход!L24</f>
        <v>ГАДЖИМАГОМЕДОВ</v>
      </c>
      <c r="E28" s="106" t="str">
        <f>Ход!S24</f>
        <v>Сократ Гаджиэфендиевич</v>
      </c>
      <c r="F28" s="221" t="str">
        <f>Ход!L23</f>
        <v>Москва, ГУЗ</v>
      </c>
      <c r="G28" s="194"/>
      <c r="H28" s="195"/>
      <c r="I28" s="196"/>
      <c r="J28" s="197"/>
      <c r="K28" s="197"/>
      <c r="L28" s="198"/>
      <c r="M28" s="242"/>
      <c r="N28" s="242"/>
      <c r="O28" s="306"/>
      <c r="P28" s="212"/>
      <c r="Q28" s="188"/>
      <c r="R28" s="213"/>
      <c r="S28" s="302"/>
    </row>
    <row r="29" spans="2:9" s="103" customFormat="1" ht="12.75" customHeight="1" thickBot="1">
      <c r="B29" s="224"/>
      <c r="E29" s="104"/>
      <c r="F29" s="172"/>
      <c r="G29" s="107"/>
      <c r="H29" s="107"/>
      <c r="I29" s="108"/>
    </row>
    <row r="30" spans="1:19" s="103" customFormat="1" ht="18.75" customHeight="1" outlineLevel="1">
      <c r="A30" s="304">
        <v>9</v>
      </c>
      <c r="B30" s="244" t="s">
        <v>23</v>
      </c>
      <c r="C30" s="109">
        <f>Ход!K32</f>
        <v>5</v>
      </c>
      <c r="D30" s="105" t="str">
        <f>Ход!L32</f>
        <v>МАМИЕВ</v>
      </c>
      <c r="E30" s="106" t="str">
        <f>Ход!S32</f>
        <v>Аловсет Захир Оглы</v>
      </c>
      <c r="F30" s="221" t="str">
        <f>Ход!L31</f>
        <v>Калужская, Калуга</v>
      </c>
      <c r="G30" s="189"/>
      <c r="H30" s="190"/>
      <c r="I30" s="191"/>
      <c r="J30" s="192"/>
      <c r="K30" s="192"/>
      <c r="L30" s="193"/>
      <c r="M30" s="239"/>
      <c r="N30" s="239"/>
      <c r="O30" s="305"/>
      <c r="P30" s="185" t="s">
        <v>25</v>
      </c>
      <c r="Q30" s="187" t="s">
        <v>26</v>
      </c>
      <c r="R30" s="185" t="s">
        <v>27</v>
      </c>
      <c r="S30" s="300" t="s">
        <v>38</v>
      </c>
    </row>
    <row r="31" spans="1:19" s="103" customFormat="1" ht="18.75" customHeight="1" outlineLevel="1" thickBot="1">
      <c r="A31" s="304"/>
      <c r="B31" s="245" t="s">
        <v>24</v>
      </c>
      <c r="C31" s="202">
        <f>Ход!K36</f>
        <v>4</v>
      </c>
      <c r="D31" s="203" t="str">
        <f>Ход!L36</f>
        <v>ГАДЖИМАГОМЕДОВ</v>
      </c>
      <c r="E31" s="204" t="str">
        <f>Ход!S36</f>
        <v>Сократ Гаджиэфендиевич</v>
      </c>
      <c r="F31" s="222" t="str">
        <f>Ход!L35</f>
        <v>Москва, ГУЗ</v>
      </c>
      <c r="G31" s="194"/>
      <c r="H31" s="195"/>
      <c r="I31" s="195"/>
      <c r="J31" s="195"/>
      <c r="K31" s="195"/>
      <c r="L31" s="206"/>
      <c r="M31" s="240"/>
      <c r="N31" s="240"/>
      <c r="O31" s="306"/>
      <c r="P31" s="207"/>
      <c r="Q31" s="208"/>
      <c r="R31" s="207"/>
      <c r="S31" s="301"/>
    </row>
    <row r="32" spans="1:19" s="103" customFormat="1" ht="18.75" customHeight="1" outlineLevel="1">
      <c r="A32" s="304">
        <v>10</v>
      </c>
      <c r="B32" s="246" t="s">
        <v>23</v>
      </c>
      <c r="C32" s="199">
        <f>Ход!K43</f>
        <v>6</v>
      </c>
      <c r="D32" s="186" t="str">
        <f>Ход!L43</f>
        <v>НОВИКОВ</v>
      </c>
      <c r="E32" s="200" t="str">
        <f>Ход!S43</f>
        <v>Сергей Петрович</v>
      </c>
      <c r="F32" s="223" t="str">
        <f>Ход!L42</f>
        <v>Орловская, Орел</v>
      </c>
      <c r="G32" s="189"/>
      <c r="H32" s="190"/>
      <c r="I32" s="191"/>
      <c r="J32" s="192"/>
      <c r="K32" s="192"/>
      <c r="L32" s="193"/>
      <c r="M32" s="239"/>
      <c r="N32" s="241"/>
      <c r="O32" s="305"/>
      <c r="P32" s="185" t="s">
        <v>25</v>
      </c>
      <c r="Q32" s="187" t="s">
        <v>26</v>
      </c>
      <c r="R32" s="185" t="s">
        <v>27</v>
      </c>
      <c r="S32" s="301"/>
    </row>
    <row r="33" spans="1:19" s="103" customFormat="1" ht="18.75" customHeight="1" outlineLevel="1" thickBot="1">
      <c r="A33" s="304"/>
      <c r="B33" s="244" t="s">
        <v>24</v>
      </c>
      <c r="C33" s="109">
        <f>Ход!K47</f>
        <v>1</v>
      </c>
      <c r="D33" s="105" t="str">
        <f>Ход!L47</f>
        <v>УСМАНОВ</v>
      </c>
      <c r="E33" s="106" t="str">
        <f>Ход!S47</f>
        <v>Ширинберг Усманович</v>
      </c>
      <c r="F33" s="221" t="str">
        <f>Ход!L46</f>
        <v>Брянская, Брянск</v>
      </c>
      <c r="G33" s="194"/>
      <c r="H33" s="195"/>
      <c r="I33" s="196"/>
      <c r="J33" s="197"/>
      <c r="K33" s="197"/>
      <c r="L33" s="198"/>
      <c r="M33" s="242"/>
      <c r="N33" s="242"/>
      <c r="O33" s="306"/>
      <c r="P33" s="212"/>
      <c r="Q33" s="188"/>
      <c r="R33" s="213"/>
      <c r="S33" s="302"/>
    </row>
    <row r="34" spans="2:9" s="103" customFormat="1" ht="12" customHeight="1" thickBot="1">
      <c r="B34" s="224"/>
      <c r="E34" s="104"/>
      <c r="F34" s="172"/>
      <c r="G34" s="107"/>
      <c r="H34" s="107"/>
      <c r="I34" s="108"/>
    </row>
    <row r="35" spans="1:19" s="103" customFormat="1" ht="18.75" customHeight="1" outlineLevel="1">
      <c r="A35" s="304">
        <v>11</v>
      </c>
      <c r="B35" s="244" t="s">
        <v>23</v>
      </c>
      <c r="C35" s="109">
        <f>Ход!U14</f>
        <v>3</v>
      </c>
      <c r="D35" s="105" t="str">
        <f>Ход!V14</f>
        <v>МАМОНТОВ</v>
      </c>
      <c r="E35" s="106" t="str">
        <f>Ход!AC14</f>
        <v>Юрий Евгеньевич</v>
      </c>
      <c r="F35" s="173" t="str">
        <f>Ход!V13</f>
        <v>Тульская, Тула</v>
      </c>
      <c r="G35" s="189"/>
      <c r="H35" s="190"/>
      <c r="I35" s="191"/>
      <c r="J35" s="192"/>
      <c r="K35" s="192"/>
      <c r="L35" s="193"/>
      <c r="M35" s="239"/>
      <c r="N35" s="181"/>
      <c r="O35" s="305"/>
      <c r="P35" s="185" t="s">
        <v>25</v>
      </c>
      <c r="Q35" s="187" t="s">
        <v>26</v>
      </c>
      <c r="R35" s="185" t="s">
        <v>27</v>
      </c>
      <c r="S35" s="300" t="s">
        <v>13</v>
      </c>
    </row>
    <row r="36" spans="1:19" s="103" customFormat="1" ht="18.75" customHeight="1" outlineLevel="1" thickBot="1">
      <c r="A36" s="304"/>
      <c r="B36" s="244" t="s">
        <v>24</v>
      </c>
      <c r="C36" s="109">
        <f>Ход!U22</f>
        <v>2</v>
      </c>
      <c r="D36" s="105" t="str">
        <f>Ход!V22</f>
        <v>ШАРАНГИЯ</v>
      </c>
      <c r="E36" s="106" t="str">
        <f>Ход!AC22</f>
        <v>Ута Темурович</v>
      </c>
      <c r="F36" s="173" t="str">
        <f>Ход!V21</f>
        <v>Тульская, Тула</v>
      </c>
      <c r="G36" s="194"/>
      <c r="H36" s="195"/>
      <c r="I36" s="196"/>
      <c r="J36" s="197"/>
      <c r="K36" s="197"/>
      <c r="L36" s="198"/>
      <c r="M36" s="242"/>
      <c r="N36" s="182"/>
      <c r="O36" s="306"/>
      <c r="P36" s="212"/>
      <c r="Q36" s="188"/>
      <c r="R36" s="213"/>
      <c r="S36" s="302"/>
    </row>
    <row r="37" spans="2:9" s="103" customFormat="1" ht="12.75">
      <c r="B37" s="104"/>
      <c r="E37" s="104"/>
      <c r="F37" s="172"/>
      <c r="I37" s="104"/>
    </row>
    <row r="38" spans="3:18" s="103" customFormat="1" ht="12.75" outlineLevel="1">
      <c r="C38" s="247" t="s">
        <v>36</v>
      </c>
      <c r="E38" s="104"/>
      <c r="F38" s="247" t="s">
        <v>35</v>
      </c>
      <c r="I38" s="104"/>
      <c r="K38" s="220" t="s">
        <v>31</v>
      </c>
      <c r="N38" s="225"/>
      <c r="O38" s="243"/>
      <c r="P38" s="243" t="s">
        <v>30</v>
      </c>
      <c r="R38" s="225"/>
    </row>
    <row r="39" spans="2:9" s="103" customFormat="1" ht="12.75">
      <c r="B39" s="104"/>
      <c r="E39" s="104"/>
      <c r="F39" s="172"/>
      <c r="I39" s="104"/>
    </row>
    <row r="40" spans="2:9" s="103" customFormat="1" ht="12.75">
      <c r="B40" s="104"/>
      <c r="E40" s="104"/>
      <c r="F40" s="172"/>
      <c r="I40" s="104"/>
    </row>
    <row r="41" spans="2:9" s="103" customFormat="1" ht="12.75">
      <c r="B41" s="104"/>
      <c r="E41" s="104"/>
      <c r="F41" s="172"/>
      <c r="I41" s="104"/>
    </row>
    <row r="42" spans="2:9" s="103" customFormat="1" ht="12.75">
      <c r="B42" s="104"/>
      <c r="E42" s="104" t="s">
        <v>0</v>
      </c>
      <c r="F42" s="172"/>
      <c r="I42" s="104"/>
    </row>
    <row r="43" spans="2:9" s="103" customFormat="1" ht="12.75">
      <c r="B43" s="104"/>
      <c r="E43" s="104"/>
      <c r="F43" s="172"/>
      <c r="I43" s="104"/>
    </row>
    <row r="44" spans="2:9" s="103" customFormat="1" ht="12.75">
      <c r="B44" s="104"/>
      <c r="E44" s="104"/>
      <c r="F44" s="172"/>
      <c r="I44" s="104"/>
    </row>
    <row r="45" spans="2:9" s="103" customFormat="1" ht="12.75">
      <c r="B45" s="104"/>
      <c r="E45" s="104"/>
      <c r="F45" s="172"/>
      <c r="I45" s="104"/>
    </row>
    <row r="46" spans="2:9" s="103" customFormat="1" ht="12.75">
      <c r="B46" s="104"/>
      <c r="E46" s="104"/>
      <c r="F46" s="172"/>
      <c r="I46" s="104"/>
    </row>
    <row r="47" spans="2:9" s="103" customFormat="1" ht="12.75">
      <c r="B47" s="104"/>
      <c r="E47" s="104"/>
      <c r="F47" s="172"/>
      <c r="I47" s="104"/>
    </row>
    <row r="48" spans="2:9" s="103" customFormat="1" ht="12.75">
      <c r="B48" s="104"/>
      <c r="E48" s="104"/>
      <c r="F48" s="172"/>
      <c r="I48" s="104"/>
    </row>
    <row r="49" spans="2:9" s="103" customFormat="1" ht="12.75">
      <c r="B49" s="104"/>
      <c r="E49" s="104"/>
      <c r="F49" s="172"/>
      <c r="I49" s="104"/>
    </row>
    <row r="50" spans="2:9" s="103" customFormat="1" ht="12.75">
      <c r="B50" s="104"/>
      <c r="E50" s="104"/>
      <c r="F50" s="172"/>
      <c r="I50" s="104"/>
    </row>
    <row r="51" spans="2:9" s="103" customFormat="1" ht="12.75">
      <c r="B51" s="104"/>
      <c r="E51" s="104"/>
      <c r="F51" s="172"/>
      <c r="I51" s="104"/>
    </row>
    <row r="52" spans="2:9" s="103" customFormat="1" ht="12.75">
      <c r="B52" s="104"/>
      <c r="E52" s="104"/>
      <c r="F52" s="172"/>
      <c r="I52" s="104"/>
    </row>
    <row r="53" spans="2:9" s="103" customFormat="1" ht="12.75">
      <c r="B53" s="104"/>
      <c r="E53" s="104"/>
      <c r="F53" s="172"/>
      <c r="I53" s="104"/>
    </row>
    <row r="54" spans="2:9" s="103" customFormat="1" ht="12.75">
      <c r="B54" s="104"/>
      <c r="E54" s="104"/>
      <c r="F54" s="172"/>
      <c r="I54" s="104"/>
    </row>
    <row r="55" spans="2:9" s="103" customFormat="1" ht="12.75">
      <c r="B55" s="104"/>
      <c r="E55" s="104"/>
      <c r="F55" s="172"/>
      <c r="I55" s="104"/>
    </row>
    <row r="56" spans="2:9" s="103" customFormat="1" ht="12.75">
      <c r="B56" s="104"/>
      <c r="E56" s="104"/>
      <c r="F56" s="172"/>
      <c r="I56" s="104"/>
    </row>
    <row r="57" spans="2:9" s="103" customFormat="1" ht="12.75">
      <c r="B57" s="104"/>
      <c r="E57" s="104"/>
      <c r="F57" s="172"/>
      <c r="I57" s="104"/>
    </row>
    <row r="58" spans="2:9" s="103" customFormat="1" ht="12.75">
      <c r="B58" s="104"/>
      <c r="E58" s="104"/>
      <c r="F58" s="172"/>
      <c r="I58" s="104"/>
    </row>
    <row r="59" spans="2:9" s="103" customFormat="1" ht="12.75">
      <c r="B59" s="104"/>
      <c r="E59" s="104"/>
      <c r="F59" s="172"/>
      <c r="I59" s="104"/>
    </row>
    <row r="60" spans="2:9" s="103" customFormat="1" ht="12.75">
      <c r="B60" s="104"/>
      <c r="E60" s="104"/>
      <c r="F60" s="172"/>
      <c r="I60" s="104"/>
    </row>
    <row r="61" spans="2:9" s="103" customFormat="1" ht="12.75">
      <c r="B61" s="104"/>
      <c r="E61" s="104"/>
      <c r="F61" s="172"/>
      <c r="I61" s="104"/>
    </row>
    <row r="62" spans="2:9" s="103" customFormat="1" ht="12.75">
      <c r="B62" s="104"/>
      <c r="E62" s="104"/>
      <c r="F62" s="172"/>
      <c r="I62" s="104"/>
    </row>
    <row r="63" spans="2:9" s="103" customFormat="1" ht="12.75">
      <c r="B63" s="104"/>
      <c r="E63" s="104"/>
      <c r="F63" s="172"/>
      <c r="I63" s="104"/>
    </row>
    <row r="64" spans="2:9" s="103" customFormat="1" ht="12.75">
      <c r="B64" s="104"/>
      <c r="E64" s="104"/>
      <c r="F64" s="172"/>
      <c r="I64" s="104"/>
    </row>
    <row r="65" spans="2:9" s="103" customFormat="1" ht="12.75">
      <c r="B65" s="104"/>
      <c r="E65" s="104"/>
      <c r="F65" s="172"/>
      <c r="I65" s="104"/>
    </row>
    <row r="66" spans="2:9" s="103" customFormat="1" ht="12.75">
      <c r="B66" s="104"/>
      <c r="E66" s="104"/>
      <c r="F66" s="172"/>
      <c r="I66" s="104"/>
    </row>
    <row r="67" spans="2:9" s="103" customFormat="1" ht="12.75">
      <c r="B67" s="104"/>
      <c r="E67" s="104"/>
      <c r="F67" s="172"/>
      <c r="I67" s="104"/>
    </row>
    <row r="68" spans="2:9" s="103" customFormat="1" ht="12.75">
      <c r="B68" s="104"/>
      <c r="E68" s="104"/>
      <c r="F68" s="172"/>
      <c r="I68" s="104"/>
    </row>
    <row r="69" spans="2:9" s="103" customFormat="1" ht="12.75">
      <c r="B69" s="104"/>
      <c r="E69" s="104"/>
      <c r="F69" s="172"/>
      <c r="I69" s="104"/>
    </row>
    <row r="70" spans="2:9" s="103" customFormat="1" ht="12.75">
      <c r="B70" s="104"/>
      <c r="E70" s="104"/>
      <c r="F70" s="172"/>
      <c r="I70" s="104"/>
    </row>
    <row r="71" spans="2:9" s="103" customFormat="1" ht="12.75">
      <c r="B71" s="104"/>
      <c r="E71" s="104"/>
      <c r="F71" s="172"/>
      <c r="I71" s="104"/>
    </row>
    <row r="72" spans="2:9" s="103" customFormat="1" ht="12.75">
      <c r="B72" s="104"/>
      <c r="E72" s="104"/>
      <c r="F72" s="172"/>
      <c r="I72" s="104"/>
    </row>
    <row r="73" spans="2:9" s="103" customFormat="1" ht="12.75">
      <c r="B73" s="104"/>
      <c r="E73" s="104"/>
      <c r="F73" s="172"/>
      <c r="I73" s="104"/>
    </row>
    <row r="74" spans="2:9" s="103" customFormat="1" ht="12.75">
      <c r="B74" s="104"/>
      <c r="E74" s="104"/>
      <c r="F74" s="172"/>
      <c r="I74" s="104"/>
    </row>
    <row r="75" spans="2:9" s="103" customFormat="1" ht="12.75">
      <c r="B75" s="104"/>
      <c r="E75" s="104"/>
      <c r="F75" s="172"/>
      <c r="I75" s="104"/>
    </row>
    <row r="76" spans="2:9" s="103" customFormat="1" ht="12.75">
      <c r="B76" s="104"/>
      <c r="E76" s="104"/>
      <c r="F76" s="172"/>
      <c r="I76" s="104"/>
    </row>
    <row r="77" spans="2:9" s="103" customFormat="1" ht="12.75">
      <c r="B77" s="104"/>
      <c r="E77" s="104"/>
      <c r="F77" s="172"/>
      <c r="I77" s="104"/>
    </row>
  </sheetData>
  <sheetProtection/>
  <mergeCells count="35">
    <mergeCell ref="A30:A31"/>
    <mergeCell ref="O35:O36"/>
    <mergeCell ref="A32:A33"/>
    <mergeCell ref="A35:A36"/>
    <mergeCell ref="S30:S33"/>
    <mergeCell ref="S35:S36"/>
    <mergeCell ref="E6:E7"/>
    <mergeCell ref="G8:L8"/>
    <mergeCell ref="O11:O12"/>
    <mergeCell ref="O13:O14"/>
    <mergeCell ref="O8:O9"/>
    <mergeCell ref="O27:O28"/>
    <mergeCell ref="O30:O31"/>
    <mergeCell ref="O32:O33"/>
    <mergeCell ref="S25:S28"/>
    <mergeCell ref="A11:A12"/>
    <mergeCell ref="A13:A14"/>
    <mergeCell ref="A15:A16"/>
    <mergeCell ref="A17:A18"/>
    <mergeCell ref="A20:A21"/>
    <mergeCell ref="O20:O21"/>
    <mergeCell ref="A22:A23"/>
    <mergeCell ref="A25:A26"/>
    <mergeCell ref="O25:O26"/>
    <mergeCell ref="A27:A28"/>
    <mergeCell ref="O15:O16"/>
    <mergeCell ref="O17:O18"/>
    <mergeCell ref="N8:N9"/>
    <mergeCell ref="M8:M9"/>
    <mergeCell ref="O22:O23"/>
    <mergeCell ref="Q4:Q5"/>
    <mergeCell ref="S20:S23"/>
    <mergeCell ref="S11:S18"/>
    <mergeCell ref="P9:R9"/>
    <mergeCell ref="Q6:Q7"/>
  </mergeCells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D11" sqref="D11"/>
    </sheetView>
  </sheetViews>
  <sheetFormatPr defaultColWidth="9.00390625" defaultRowHeight="12.75"/>
  <cols>
    <col min="2" max="2" width="12.25390625" style="0" customWidth="1"/>
    <col min="3" max="3" width="6.875" style="0" customWidth="1"/>
    <col min="4" max="4" width="5.25390625" style="0" bestFit="1" customWidth="1"/>
  </cols>
  <sheetData>
    <row r="1" spans="1:7" ht="12.75">
      <c r="A1">
        <f>Итог!I9</f>
        <v>1</v>
      </c>
      <c r="B1" t="str">
        <f>Итог!M9</f>
        <v>Тульская, Тула</v>
      </c>
      <c r="C1">
        <f>Итог!R9</f>
        <v>1</v>
      </c>
      <c r="D1">
        <f>IF(B1="-","-",20)</f>
        <v>20</v>
      </c>
      <c r="E1" t="s">
        <v>39</v>
      </c>
      <c r="G1" t="s">
        <v>40</v>
      </c>
    </row>
    <row r="2" spans="1:7" ht="12.75">
      <c r="A2">
        <f>Итог!I10</f>
        <v>2</v>
      </c>
      <c r="B2" t="str">
        <f>Итог!M10</f>
        <v>Тульская, Тула</v>
      </c>
      <c r="C2">
        <f>Итог!R10</f>
        <v>2</v>
      </c>
      <c r="D2">
        <f>IF(B2="-","-",16)</f>
        <v>16</v>
      </c>
      <c r="E2" t="s">
        <v>39</v>
      </c>
      <c r="G2" t="s">
        <v>41</v>
      </c>
    </row>
    <row r="3" spans="1:5" ht="12.75">
      <c r="A3">
        <f>Итог!I11</f>
        <v>3</v>
      </c>
      <c r="B3" t="str">
        <f>Итог!M11</f>
        <v>Калужская, Калуга</v>
      </c>
      <c r="C3">
        <f>Итог!R11</f>
        <v>3</v>
      </c>
      <c r="D3">
        <f>IF(B3="-","-",12)</f>
        <v>12</v>
      </c>
      <c r="E3" t="s">
        <v>39</v>
      </c>
    </row>
    <row r="4" spans="1:7" ht="12.75">
      <c r="A4">
        <f>Итог!I12</f>
        <v>4</v>
      </c>
      <c r="B4" t="str">
        <f>Итог!M12</f>
        <v>Брянская, Брянск</v>
      </c>
      <c r="C4">
        <f>Итог!R12</f>
        <v>3</v>
      </c>
      <c r="D4">
        <f>IF(B4="-","-",12)</f>
        <v>12</v>
      </c>
      <c r="E4" t="s">
        <v>39</v>
      </c>
      <c r="G4" t="s">
        <v>42</v>
      </c>
    </row>
    <row r="5" spans="1:7" ht="12.75">
      <c r="A5">
        <f>Итог!I13</f>
        <v>5</v>
      </c>
      <c r="B5" t="str">
        <f>Итог!M13</f>
        <v>Москва, ГУЗ</v>
      </c>
      <c r="C5">
        <f>Итог!R13</f>
        <v>5</v>
      </c>
      <c r="D5">
        <f>IF(B5="-","-",8)</f>
        <v>8</v>
      </c>
      <c r="E5" t="s">
        <v>39</v>
      </c>
      <c r="G5" t="s">
        <v>43</v>
      </c>
    </row>
    <row r="6" spans="1:5" ht="12.75">
      <c r="A6">
        <f>Итог!I14</f>
        <v>6</v>
      </c>
      <c r="B6" t="str">
        <f>Итог!M14</f>
        <v>Орловская, Орел</v>
      </c>
      <c r="C6">
        <f>Итог!R14</f>
        <v>5</v>
      </c>
      <c r="D6">
        <f>IF(B6="-","-",8)</f>
        <v>8</v>
      </c>
      <c r="E6" t="s">
        <v>39</v>
      </c>
    </row>
    <row r="7" spans="1:7" ht="12.75">
      <c r="A7">
        <f>Итог!I15</f>
        <v>7</v>
      </c>
      <c r="B7" t="str">
        <f>Итог!M15</f>
        <v>-</v>
      </c>
      <c r="C7">
        <f>Итог!R15</f>
        <v>7</v>
      </c>
      <c r="D7" t="str">
        <f>IF(B7="-","-",4)</f>
        <v>-</v>
      </c>
      <c r="E7" t="s">
        <v>39</v>
      </c>
      <c r="G7" t="s">
        <v>44</v>
      </c>
    </row>
    <row r="8" spans="1:7" ht="12.75">
      <c r="A8">
        <f>Итог!I16</f>
        <v>8</v>
      </c>
      <c r="B8" t="str">
        <f>Итог!M16</f>
        <v>-</v>
      </c>
      <c r="C8">
        <f>Итог!R16</f>
        <v>7</v>
      </c>
      <c r="D8" t="str">
        <f>IF(B8="-","-",4)</f>
        <v>-</v>
      </c>
      <c r="E8" t="s">
        <v>39</v>
      </c>
      <c r="G8" t="s">
        <v>45</v>
      </c>
    </row>
    <row r="10" ht="12.75">
      <c r="G10" t="s">
        <v>42</v>
      </c>
    </row>
    <row r="11" ht="12.75">
      <c r="G11" t="s">
        <v>46</v>
      </c>
    </row>
    <row r="12" ht="12.75">
      <c r="I12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</dc:creator>
  <cp:keywords/>
  <dc:description/>
  <cp:lastModifiedBy>Dionis</cp:lastModifiedBy>
  <cp:lastPrinted>2009-10-13T12:15:28Z</cp:lastPrinted>
  <dcterms:created xsi:type="dcterms:W3CDTF">2002-12-20T19:49:29Z</dcterms:created>
  <dcterms:modified xsi:type="dcterms:W3CDTF">2009-11-17T09:25:10Z</dcterms:modified>
  <cp:category/>
  <cp:version/>
  <cp:contentType/>
  <cp:contentStatus/>
</cp:coreProperties>
</file>