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24"/>
  <c r="B22"/>
  <c r="B19"/>
  <c r="B17"/>
  <c r="B14"/>
  <c r="B12"/>
  <c r="K21" i="6"/>
  <c r="K19"/>
  <c r="B21"/>
  <c r="B19"/>
  <c r="P16" i="3"/>
  <c r="P14"/>
  <c r="P12"/>
  <c r="O15"/>
  <c r="O16"/>
  <c r="O14"/>
  <c r="P17"/>
  <c r="O17"/>
  <c r="P15"/>
  <c r="P13"/>
  <c r="O13"/>
  <c r="O12"/>
  <c r="P11"/>
  <c r="P9"/>
  <c r="O11"/>
  <c r="O9"/>
  <c r="F21"/>
  <c r="F19"/>
  <c r="F17"/>
  <c r="D21"/>
  <c r="D19"/>
  <c r="D17"/>
  <c r="F11"/>
  <c r="D11"/>
  <c r="J6" i="7"/>
  <c r="K21" i="5"/>
  <c r="H21"/>
  <c r="A21"/>
  <c r="K19"/>
  <c r="H19"/>
  <c r="A19"/>
  <c r="C28" i="3"/>
  <c r="C26"/>
  <c r="B16" i="5"/>
  <c r="B14"/>
  <c r="A3"/>
  <c r="A4" i="7"/>
  <c r="B23"/>
  <c r="H21"/>
  <c r="B21"/>
  <c r="B18"/>
  <c r="H16"/>
  <c r="B16"/>
  <c r="B13"/>
  <c r="H11"/>
  <c r="B11"/>
  <c r="A2"/>
  <c r="A1"/>
  <c r="B8"/>
  <c r="H6"/>
  <c r="B6"/>
  <c r="M10" i="6"/>
  <c r="M8"/>
  <c r="M6"/>
  <c r="M19"/>
  <c r="M21"/>
  <c r="D21"/>
  <c r="D19"/>
  <c r="D10"/>
  <c r="D8"/>
  <c r="D6"/>
  <c r="F18" i="3"/>
  <c r="F20"/>
  <c r="E20"/>
  <c r="E18"/>
  <c r="D18"/>
  <c r="D20"/>
  <c r="F16"/>
  <c r="D16"/>
  <c r="D8"/>
  <c r="D10"/>
  <c r="D6"/>
  <c r="F10"/>
  <c r="F8"/>
  <c r="F6"/>
  <c r="E16"/>
  <c r="E10"/>
  <c r="E8"/>
  <c r="E6"/>
  <c r="P10"/>
  <c r="P6"/>
  <c r="O10"/>
  <c r="O8"/>
  <c r="N21" i="6"/>
  <c r="N19"/>
  <c r="E21"/>
  <c r="E19"/>
  <c r="N10"/>
  <c r="N8"/>
  <c r="N6"/>
  <c r="E10"/>
  <c r="E8"/>
  <c r="E6"/>
  <c r="E16" i="5"/>
  <c r="E14"/>
  <c r="E8"/>
  <c r="P8" i="3"/>
  <c r="L19" i="6"/>
  <c r="L21"/>
  <c r="C19"/>
  <c r="C21"/>
  <c r="L6"/>
  <c r="L8"/>
  <c r="L10"/>
  <c r="C8"/>
  <c r="C10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E6" i="5"/>
  <c r="F6"/>
  <c r="D6"/>
</calcChain>
</file>

<file path=xl/sharedStrings.xml><?xml version="1.0" encoding="utf-8"?>
<sst xmlns="http://schemas.openxmlformats.org/spreadsheetml/2006/main" count="160" uniqueCount="67">
  <si>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</si>
  <si>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</si>
  <si>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</si>
  <si>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</si>
  <si>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</si>
  <si>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</si>
  <si>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</si>
  <si>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</si>
  <si>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</si>
  <si>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</si>
  <si>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</si>
  <si>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</si>
  <si>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</si>
  <si>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</si>
  <si>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</si>
  <si>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</si>
  <si>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</si>
  <si>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</si>
  <si>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</si>
  <si>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</si>
  <si>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</si>
  <si>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</si>
  <si>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</si>
  <si>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</si>
  <si>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</si>
  <si>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</si>
  <si>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</si>
  <si>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</si>
  <si>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</si>
  <si>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</si>
  <si>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</si>
  <si>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</si>
  <si>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</si>
  <si>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</si>
  <si>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</si>
  <si>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</si>
  <si>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</si>
  <si>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</si>
  <si>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</si>
  <si>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</si>
  <si>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7.</t>
  </si>
  <si>
    <t>8.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</si>
  <si>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</si>
  <si>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</si>
  <si>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</si>
  <si>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</si>
  <si>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</si>
  <si>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</si>
  <si>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</si>
  <si>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BONDAREVA Elena</t>
  </si>
  <si>
    <t>1985, dvms</t>
  </si>
  <si>
    <t>RUS</t>
  </si>
  <si>
    <t>BORISOVA Zinaida</t>
  </si>
  <si>
    <t>1982 msic</t>
  </si>
  <si>
    <t>TSATURYAN Shogik</t>
  </si>
  <si>
    <t>1984 ms</t>
  </si>
  <si>
    <t>ARUTYINIAN Gayane</t>
  </si>
  <si>
    <t>1984 msic</t>
  </si>
  <si>
    <t>ZHYLKYBAEVA AIZHAN</t>
  </si>
  <si>
    <t>KAZ</t>
  </si>
  <si>
    <t>ABBASAVA Leila</t>
  </si>
  <si>
    <t>1990 ms</t>
  </si>
  <si>
    <t>BLR</t>
  </si>
  <si>
    <t>Weight category 48W кg.</t>
  </si>
  <si>
    <t>time</t>
  </si>
  <si>
    <t>free</t>
  </si>
  <si>
    <t>5-6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</si>
</sst>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1" fillId="3" borderId="21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2" xfId="1" applyFont="1" applyFill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25" xfId="2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 wrapText="1"/>
    </xf>
    <xf numFmtId="0" fontId="14" fillId="0" borderId="27" xfId="2" applyNumberFormat="1" applyFont="1" applyBorder="1" applyAlignment="1">
      <alignment horizontal="center" vertical="center" wrapText="1"/>
    </xf>
    <xf numFmtId="164" fontId="15" fillId="5" borderId="28" xfId="2" applyFont="1" applyFill="1" applyBorder="1" applyAlignment="1">
      <alignment horizontal="center" vertical="center" wrapText="1"/>
    </xf>
    <xf numFmtId="164" fontId="15" fillId="5" borderId="25" xfId="2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5" xfId="2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5" fillId="0" borderId="0" xfId="1" applyFont="1" applyAlignment="1" applyProtection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6" fillId="0" borderId="2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16" fillId="0" borderId="54" xfId="1" applyFont="1" applyBorder="1" applyAlignment="1" applyProtection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0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" fillId="0" borderId="49" xfId="1" applyFont="1" applyBorder="1" applyAlignment="1" applyProtection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" fillId="0" borderId="49" xfId="1" applyFont="1" applyBorder="1" applyAlignment="1" applyProtection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" fillId="0" borderId="45" xfId="1" applyFont="1" applyBorder="1" applyAlignment="1" applyProtection="1">
      <alignment horizontal="left" vertical="center" wrapText="1"/>
    </xf>
    <xf numFmtId="0" fontId="1" fillId="0" borderId="45" xfId="1" applyFont="1" applyBorder="1" applyAlignment="1" applyProtection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/>
    </xf>
    <xf numFmtId="0" fontId="40" fillId="4" borderId="26" xfId="0" applyFont="1" applyFill="1" applyBorder="1" applyAlignment="1">
      <alignment horizontal="center" vertical="center" wrapText="1"/>
    </xf>
    <xf numFmtId="0" fontId="41" fillId="4" borderId="5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0" fillId="5" borderId="53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Fill="1" applyBorder="1" applyAlignment="1">
      <alignment horizontal="center" vertical="center"/>
    </xf>
    <xf numFmtId="49" fontId="18" fillId="0" borderId="53" xfId="0" applyNumberFormat="1" applyFont="1" applyFill="1" applyBorder="1" applyAlignment="1">
      <alignment horizontal="center" vertical="center"/>
    </xf>
    <xf numFmtId="0" fontId="12" fillId="0" borderId="57" xfId="0" applyNumberFormat="1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12" fillId="0" borderId="60" xfId="0" applyNumberFormat="1" applyFont="1" applyFill="1" applyBorder="1" applyAlignment="1">
      <alignment horizontal="center" vertical="center"/>
    </xf>
    <xf numFmtId="0" fontId="12" fillId="0" borderId="6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6" fillId="0" borderId="21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2" xfId="1" applyNumberFormat="1" applyFont="1" applyFill="1" applyBorder="1" applyAlignment="1" applyProtection="1">
      <alignment horizontal="center" vertical="center" wrapText="1"/>
    </xf>
    <xf numFmtId="0" fontId="4" fillId="8" borderId="21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2" xfId="1" applyNumberFormat="1" applyFont="1" applyFill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63" xfId="0" applyNumberFormat="1" applyFont="1" applyFill="1" applyBorder="1" applyAlignment="1">
      <alignment horizontal="center" vertical="center"/>
    </xf>
    <xf numFmtId="0" fontId="12" fillId="0" borderId="64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22" zoomScaleNormal="100" workbookViewId="0">
      <selection sqref="A1:H38"/>
    </sheetView>
  </sheetViews>
  <sheetFormatPr defaultRowHeight="12.75"/>
  <sheetData>
    <row r="1" spans="1:10" ht="40.5" customHeight="1" thickBot="1">
      <c r="A1" s="106" t="str">
        <f>[1]реквизиты!$A$2</f>
        <v>World Cup stage “Memorial A. Kharlampiev” (M&amp;W, M combat sambo)</v>
      </c>
      <c r="B1" s="107"/>
      <c r="C1" s="107"/>
      <c r="D1" s="107"/>
      <c r="E1" s="107"/>
      <c r="F1" s="107"/>
      <c r="G1" s="107"/>
      <c r="H1" s="108"/>
    </row>
    <row r="2" spans="1:10">
      <c r="A2" s="109" t="str">
        <f>[1]реквизиты!$A$3</f>
        <v xml:space="preserve">24 - 27 March 2014            Moscow (Russia)     </v>
      </c>
      <c r="B2" s="109"/>
      <c r="C2" s="109"/>
      <c r="D2" s="109"/>
      <c r="E2" s="109"/>
      <c r="F2" s="109"/>
      <c r="G2" s="109"/>
      <c r="H2" s="109"/>
    </row>
    <row r="3" spans="1:10" ht="18">
      <c r="A3" s="110" t="s">
        <v>37</v>
      </c>
      <c r="B3" s="110"/>
      <c r="C3" s="110"/>
      <c r="D3" s="110"/>
      <c r="E3" s="110"/>
      <c r="F3" s="110"/>
      <c r="G3" s="110"/>
      <c r="H3" s="110"/>
    </row>
    <row r="4" spans="1:10" ht="45" customHeight="1">
      <c r="A4" s="114" t="str">
        <f>пр.взв.!A4</f>
        <v>Weight category 48W кg.</v>
      </c>
      <c r="B4" s="114"/>
      <c r="C4" s="114"/>
      <c r="D4" s="114"/>
      <c r="E4" s="114"/>
      <c r="F4" s="114"/>
      <c r="G4" s="114"/>
      <c r="H4" s="114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11" t="s">
        <v>32</v>
      </c>
      <c r="B6" s="117" t="str">
        <f>VLOOKUP(J6,пр.взв.!B7:F22,2,FALSE)</f>
        <v>TSATURYAN Shogik</v>
      </c>
      <c r="C6" s="117"/>
      <c r="D6" s="117"/>
      <c r="E6" s="117"/>
      <c r="F6" s="117"/>
      <c r="G6" s="117"/>
      <c r="H6" s="115" t="str">
        <f>VLOOKUP(J6,пр.взв.!B7:F22,3,FALSE)</f>
        <v>1984 ms</v>
      </c>
      <c r="I6" s="73"/>
      <c r="J6" s="74">
        <f>пр.хода!K14</f>
        <v>3</v>
      </c>
    </row>
    <row r="7" spans="1:10" ht="18" customHeight="1">
      <c r="A7" s="112"/>
      <c r="B7" s="118"/>
      <c r="C7" s="118"/>
      <c r="D7" s="118"/>
      <c r="E7" s="118"/>
      <c r="F7" s="118"/>
      <c r="G7" s="118"/>
      <c r="H7" s="116"/>
      <c r="I7" s="73"/>
      <c r="J7" s="74"/>
    </row>
    <row r="8" spans="1:10" ht="18" customHeight="1">
      <c r="A8" s="112"/>
      <c r="B8" s="119" t="str">
        <f>VLOOKUP(J6,пр.взв.!B7:F22,4,FALSE)</f>
        <v>RUS</v>
      </c>
      <c r="C8" s="119"/>
      <c r="D8" s="119"/>
      <c r="E8" s="119"/>
      <c r="F8" s="119"/>
      <c r="G8" s="119"/>
      <c r="H8" s="120"/>
      <c r="I8" s="73"/>
      <c r="J8" s="74"/>
    </row>
    <row r="9" spans="1:10" ht="18.75" customHeight="1" thickBot="1">
      <c r="A9" s="113"/>
      <c r="B9" s="121"/>
      <c r="C9" s="121"/>
      <c r="D9" s="121"/>
      <c r="E9" s="121"/>
      <c r="F9" s="121"/>
      <c r="G9" s="121"/>
      <c r="H9" s="122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31" t="s">
        <v>33</v>
      </c>
      <c r="B11" s="117" t="str">
        <f>VLOOKUP(J11,пр.взв.!B2:F27,2,FALSE)</f>
        <v>ARUTYINIAN Gayane</v>
      </c>
      <c r="C11" s="117"/>
      <c r="D11" s="117"/>
      <c r="E11" s="117"/>
      <c r="F11" s="117"/>
      <c r="G11" s="117"/>
      <c r="H11" s="115" t="str">
        <f>VLOOKUP(J11,пр.взв.!B2:F27,3,FALSE)</f>
        <v>1984 msic</v>
      </c>
      <c r="I11" s="73"/>
      <c r="J11" s="74">
        <f>пр.хода!N8</f>
        <v>4</v>
      </c>
    </row>
    <row r="12" spans="1:10" ht="18" customHeight="1">
      <c r="A12" s="132"/>
      <c r="B12" s="118" t="e">
        <f>VLOOKUP(J12,пр.взв.!B3:F28,2,FALSE)</f>
        <v>#N/A</v>
      </c>
      <c r="C12" s="118"/>
      <c r="D12" s="118"/>
      <c r="E12" s="118"/>
      <c r="F12" s="118"/>
      <c r="G12" s="118"/>
      <c r="H12" s="116"/>
      <c r="I12" s="73"/>
      <c r="J12" s="74"/>
    </row>
    <row r="13" spans="1:10" ht="18" customHeight="1">
      <c r="A13" s="132"/>
      <c r="B13" s="119" t="str">
        <f>VLOOKUP(J11,пр.взв.!B2:F27,4,FALSE)</f>
        <v>RUS</v>
      </c>
      <c r="C13" s="119"/>
      <c r="D13" s="119"/>
      <c r="E13" s="119"/>
      <c r="F13" s="119"/>
      <c r="G13" s="119"/>
      <c r="H13" s="120"/>
      <c r="I13" s="73"/>
      <c r="J13" s="74"/>
    </row>
    <row r="14" spans="1:10" ht="18.75" customHeight="1" thickBot="1">
      <c r="A14" s="133"/>
      <c r="B14" s="121" t="e">
        <f>VLOOKUP(J12,пр.взв.!B3:F28,4,FALSE)</f>
        <v>#N/A</v>
      </c>
      <c r="C14" s="121"/>
      <c r="D14" s="121"/>
      <c r="E14" s="121"/>
      <c r="F14" s="121"/>
      <c r="G14" s="121"/>
      <c r="H14" s="122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28" t="s">
        <v>34</v>
      </c>
      <c r="B16" s="117" t="str">
        <f>VLOOKUP(J16,пр.взв.!B1:F32,2,FALSE)</f>
        <v>BONDAREVA Elena</v>
      </c>
      <c r="C16" s="117"/>
      <c r="D16" s="117"/>
      <c r="E16" s="117"/>
      <c r="F16" s="117"/>
      <c r="G16" s="117"/>
      <c r="H16" s="115" t="str">
        <f>VLOOKUP(J16,пр.взв.!B1:F32,3,FALSE)</f>
        <v>1985, dvms</v>
      </c>
      <c r="I16" s="73"/>
      <c r="J16" s="74">
        <v>1</v>
      </c>
    </row>
    <row r="17" spans="1:10" ht="18" customHeight="1">
      <c r="A17" s="129"/>
      <c r="B17" s="118" t="e">
        <f>VLOOKUP(J17,пр.взв.!B2:F33,2,FALSE)</f>
        <v>#N/A</v>
      </c>
      <c r="C17" s="118"/>
      <c r="D17" s="118"/>
      <c r="E17" s="118"/>
      <c r="F17" s="118"/>
      <c r="G17" s="118"/>
      <c r="H17" s="116"/>
      <c r="I17" s="73"/>
      <c r="J17" s="74"/>
    </row>
    <row r="18" spans="1:10" ht="18" customHeight="1">
      <c r="A18" s="129"/>
      <c r="B18" s="119" t="str">
        <f>VLOOKUP(J16,пр.взв.!B1:F32,4,FALSE)</f>
        <v>RUS</v>
      </c>
      <c r="C18" s="119"/>
      <c r="D18" s="119"/>
      <c r="E18" s="119"/>
      <c r="F18" s="119"/>
      <c r="G18" s="119"/>
      <c r="H18" s="120"/>
      <c r="I18" s="73"/>
      <c r="J18" s="74"/>
    </row>
    <row r="19" spans="1:10" ht="18.75" customHeight="1" thickBot="1">
      <c r="A19" s="130"/>
      <c r="B19" s="121" t="e">
        <f>VLOOKUP(J17,пр.взв.!B2:F33,4,FALSE)</f>
        <v>#N/A</v>
      </c>
      <c r="C19" s="121"/>
      <c r="D19" s="121"/>
      <c r="E19" s="121"/>
      <c r="F19" s="121"/>
      <c r="G19" s="121"/>
      <c r="H19" s="122"/>
      <c r="I19" s="73"/>
      <c r="J19" s="74"/>
    </row>
    <row r="20" spans="1:10" ht="18.75" thickBot="1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customHeight="1">
      <c r="A21" s="128" t="s">
        <v>34</v>
      </c>
      <c r="B21" s="117" t="str">
        <f>VLOOKUP(J21,пр.взв.!B2:F37,2,FALSE)</f>
        <v>ABBASAVA Leila</v>
      </c>
      <c r="C21" s="117"/>
      <c r="D21" s="117"/>
      <c r="E21" s="117"/>
      <c r="F21" s="117"/>
      <c r="G21" s="117"/>
      <c r="H21" s="115" t="str">
        <f>VLOOKUP(J21,пр.взв.!B2:F37,3,FALSE)</f>
        <v>1990 ms</v>
      </c>
      <c r="I21" s="73"/>
      <c r="J21" s="74">
        <v>6</v>
      </c>
    </row>
    <row r="22" spans="1:10" ht="18" customHeight="1">
      <c r="A22" s="129"/>
      <c r="B22" s="118" t="e">
        <f>VLOOKUP(J22,пр.взв.!B3:F38,2,FALSE)</f>
        <v>#N/A</v>
      </c>
      <c r="C22" s="118"/>
      <c r="D22" s="118"/>
      <c r="E22" s="118"/>
      <c r="F22" s="118"/>
      <c r="G22" s="118"/>
      <c r="H22" s="116"/>
      <c r="I22" s="73"/>
      <c r="J22" s="74"/>
    </row>
    <row r="23" spans="1:10" ht="18" customHeight="1">
      <c r="A23" s="129"/>
      <c r="B23" s="119" t="str">
        <f>VLOOKUP(J21,пр.взв.!B2:F37,4,FALSE)</f>
        <v>BLR</v>
      </c>
      <c r="C23" s="119"/>
      <c r="D23" s="119"/>
      <c r="E23" s="119"/>
      <c r="F23" s="119"/>
      <c r="G23" s="119"/>
      <c r="H23" s="120"/>
      <c r="I23" s="73"/>
    </row>
    <row r="24" spans="1:10" ht="18.75" customHeight="1" thickBot="1">
      <c r="A24" s="130"/>
      <c r="B24" s="121" t="e">
        <f>VLOOKUP(J22,пр.взв.!B3:F38,4,FALSE)</f>
        <v>#N/A</v>
      </c>
      <c r="C24" s="121"/>
      <c r="D24" s="121"/>
      <c r="E24" s="121"/>
      <c r="F24" s="121"/>
      <c r="G24" s="121"/>
      <c r="H24" s="122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38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>
      <c r="A28" s="123"/>
      <c r="B28" s="124"/>
      <c r="C28" s="124"/>
      <c r="D28" s="124"/>
      <c r="E28" s="124"/>
      <c r="F28" s="124"/>
      <c r="G28" s="124"/>
      <c r="H28" s="115"/>
    </row>
    <row r="29" spans="1:10" ht="13.5" thickBot="1">
      <c r="A29" s="125"/>
      <c r="B29" s="126"/>
      <c r="C29" s="126"/>
      <c r="D29" s="126"/>
      <c r="E29" s="126"/>
      <c r="F29" s="126"/>
      <c r="G29" s="126"/>
      <c r="H29" s="127"/>
    </row>
    <row r="32" spans="1:10" ht="18">
      <c r="A32" s="73" t="s">
        <v>39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6:G17"/>
    <mergeCell ref="H21:H22"/>
    <mergeCell ref="H16:H17"/>
    <mergeCell ref="B13:H14"/>
    <mergeCell ref="A1:H1"/>
    <mergeCell ref="A2:H2"/>
    <mergeCell ref="A3:H3"/>
    <mergeCell ref="A6:A9"/>
    <mergeCell ref="A4:H4"/>
    <mergeCell ref="H6:H7"/>
    <mergeCell ref="B6:G7"/>
    <mergeCell ref="B8:H9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34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53.25" customHeight="1">
      <c r="B2" s="85"/>
      <c r="C2" s="85"/>
      <c r="D2" s="157" t="str">
        <f>HYPERLINK([1]реквизиты!$A$2)</f>
        <v>World Cup stage “Memorial A. Kharlampiev” (M&amp;W, M combat sambo)</v>
      </c>
      <c r="E2" s="157"/>
      <c r="F2" s="157"/>
      <c r="G2" s="157"/>
      <c r="H2" s="157"/>
      <c r="I2" s="157"/>
      <c r="J2" s="157"/>
      <c r="K2" s="85"/>
    </row>
    <row r="3" spans="1:11" ht="18" customHeight="1">
      <c r="A3" s="165" t="str">
        <f>пр.взв.!A4</f>
        <v>Weight category 48W кg.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27.75" hidden="1" customHeight="1" thickBot="1">
      <c r="A4" s="136" t="s">
        <v>48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51"/>
      <c r="B6" s="139">
        <v>1</v>
      </c>
      <c r="C6" s="154" t="s">
        <v>20</v>
      </c>
      <c r="D6" s="156" t="str">
        <f>VLOOKUP(B6,пр.взв.!B7:E22,2,FALSE)</f>
        <v>BONDAREVA Elena</v>
      </c>
      <c r="E6" s="162" t="str">
        <f>VLOOKUP(B6,пр.взв.!B7:E22,3,FALSE)</f>
        <v>1985, dvms</v>
      </c>
      <c r="F6" s="163" t="str">
        <f>VLOOKUP(B6,пр.взв.!B7:E22,4,FALSE)</f>
        <v>RUS</v>
      </c>
      <c r="G6" s="149"/>
      <c r="H6" s="137"/>
      <c r="I6" s="149"/>
      <c r="J6" s="137"/>
      <c r="K6" s="57" t="s">
        <v>23</v>
      </c>
    </row>
    <row r="7" spans="1:11" ht="20.100000000000001" hidden="1" customHeight="1" thickBot="1">
      <c r="A7" s="152"/>
      <c r="B7" s="140"/>
      <c r="C7" s="155"/>
      <c r="D7" s="144"/>
      <c r="E7" s="146"/>
      <c r="F7" s="159"/>
      <c r="G7" s="148"/>
      <c r="H7" s="138"/>
      <c r="I7" s="148"/>
      <c r="J7" s="138"/>
      <c r="K7" s="58" t="s">
        <v>2</v>
      </c>
    </row>
    <row r="8" spans="1:11" ht="20.100000000000001" hidden="1" customHeight="1">
      <c r="A8" s="152"/>
      <c r="B8" s="139">
        <v>3</v>
      </c>
      <c r="C8" s="141" t="s">
        <v>21</v>
      </c>
      <c r="D8" s="160" t="str">
        <f>VLOOKUP(B8,пр.взв.!B7:E22,2,FALSE)</f>
        <v>TSATURYAN Shogik</v>
      </c>
      <c r="E8" s="145" t="str">
        <f>VLOOKUP(B8,пр.взв.!B7:E22,3,FALSE)</f>
        <v>1984 ms</v>
      </c>
      <c r="F8" s="158" t="str">
        <f>VLOOKUP(B8,пр.взв.!B7:E22,4,FALSE)</f>
        <v>RUS</v>
      </c>
      <c r="G8" s="147"/>
      <c r="H8" s="137"/>
      <c r="I8" s="149"/>
      <c r="J8" s="137"/>
      <c r="K8" s="58" t="s">
        <v>24</v>
      </c>
    </row>
    <row r="9" spans="1:11" ht="20.100000000000001" hidden="1" customHeight="1" thickBot="1">
      <c r="A9" s="153"/>
      <c r="B9" s="140"/>
      <c r="C9" s="142"/>
      <c r="D9" s="161"/>
      <c r="E9" s="146"/>
      <c r="F9" s="159"/>
      <c r="G9" s="148"/>
      <c r="H9" s="138"/>
      <c r="I9" s="148"/>
      <c r="J9" s="138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50" t="s">
        <v>22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51"/>
      <c r="B14" s="139">
        <f>пр.хода!I9</f>
        <v>3</v>
      </c>
      <c r="C14" s="154" t="s">
        <v>20</v>
      </c>
      <c r="D14" s="156" t="str">
        <f>VLOOKUP(B14,пр.взв.!B7:E22,2,FALSE)</f>
        <v>TSATURYAN Shogik</v>
      </c>
      <c r="E14" s="162" t="str">
        <f>VLOOKUP(B14,пр.взв.!B7:E22,3,FALSE)</f>
        <v>1984 ms</v>
      </c>
      <c r="F14" s="162" t="str">
        <f>VLOOKUP(B14,пр.взв.!B7:E22,4,FALSE)</f>
        <v>RUS</v>
      </c>
      <c r="G14" s="149"/>
      <c r="H14" s="137"/>
      <c r="I14" s="149"/>
      <c r="J14" s="137"/>
      <c r="K14" s="57" t="s">
        <v>23</v>
      </c>
    </row>
    <row r="15" spans="1:11" ht="20.100000000000001" customHeight="1" thickBot="1">
      <c r="A15" s="152"/>
      <c r="B15" s="140"/>
      <c r="C15" s="155"/>
      <c r="D15" s="144"/>
      <c r="E15" s="146"/>
      <c r="F15" s="146"/>
      <c r="G15" s="148"/>
      <c r="H15" s="138"/>
      <c r="I15" s="148"/>
      <c r="J15" s="138"/>
      <c r="K15" s="58" t="s">
        <v>2</v>
      </c>
    </row>
    <row r="16" spans="1:11" ht="20.100000000000001" customHeight="1">
      <c r="A16" s="152"/>
      <c r="B16" s="139">
        <f>пр.хода!I19</f>
        <v>4</v>
      </c>
      <c r="C16" s="141" t="s">
        <v>21</v>
      </c>
      <c r="D16" s="143" t="str">
        <f>VLOOKUP(B16,пр.взв.!B7:E22,2,FALSE)</f>
        <v>ARUTYINIAN Gayane</v>
      </c>
      <c r="E16" s="145" t="str">
        <f>VLOOKUP(B16,пр.взв.!B7:E22,3,FALSE)</f>
        <v>1984 msic</v>
      </c>
      <c r="F16" s="145" t="str">
        <f>VLOOKUP(B16,пр.взв.!B7:E22,4,FALSE)</f>
        <v>RUS</v>
      </c>
      <c r="G16" s="147"/>
      <c r="H16" s="137"/>
      <c r="I16" s="149"/>
      <c r="J16" s="137"/>
      <c r="K16" s="58" t="s">
        <v>24</v>
      </c>
    </row>
    <row r="17" spans="1:11" ht="20.100000000000001" customHeight="1" thickBot="1">
      <c r="A17" s="153"/>
      <c r="B17" s="140"/>
      <c r="C17" s="142"/>
      <c r="D17" s="144"/>
      <c r="E17" s="146"/>
      <c r="F17" s="146"/>
      <c r="G17" s="148"/>
      <c r="H17" s="138"/>
      <c r="I17" s="148"/>
      <c r="J17" s="138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64" t="str">
        <f>[1]реквизиты!$G$8</f>
        <v>R. Baboyan</v>
      </c>
      <c r="I19" s="164"/>
      <c r="J19" s="164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64" t="str">
        <f>[1]реквизиты!$G$10</f>
        <v>A. Drokov</v>
      </c>
      <c r="I21" s="164"/>
      <c r="J21" s="164"/>
      <c r="K21" t="str">
        <f>[1]реквизиты!$G$11</f>
        <v>/RUS/</v>
      </c>
    </row>
  </sheetData>
  <mergeCells count="45"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A4" sqref="A4:F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78" t="s">
        <v>11</v>
      </c>
      <c r="B1" s="178"/>
      <c r="C1" s="178"/>
      <c r="D1" s="178"/>
      <c r="E1" s="178"/>
      <c r="F1" s="178"/>
    </row>
    <row r="2" spans="1:10" ht="41.25" customHeight="1">
      <c r="A2" s="177" t="str">
        <f>HYPERLINK([1]реквизиты!$A$2)</f>
        <v>World Cup stage “Memorial A. Kharlampiev” (M&amp;W, M combat sambo)</v>
      </c>
      <c r="B2" s="177"/>
      <c r="C2" s="177"/>
      <c r="D2" s="177"/>
      <c r="E2" s="177"/>
      <c r="F2" s="177"/>
    </row>
    <row r="3" spans="1:10" ht="26.25" customHeight="1">
      <c r="A3" s="179" t="str">
        <f>HYPERLINK([1]реквизиты!$A$3)</f>
        <v xml:space="preserve">24 - 27 March 2014            Moscow (Russia)     </v>
      </c>
      <c r="B3" s="179"/>
      <c r="C3" s="179"/>
      <c r="D3" s="179"/>
      <c r="E3" s="179"/>
      <c r="F3" s="179"/>
      <c r="G3" s="11"/>
      <c r="H3" s="11"/>
      <c r="I3" s="11"/>
      <c r="J3" s="12"/>
    </row>
    <row r="4" spans="1:10" ht="21.75" customHeight="1" thickBot="1">
      <c r="A4" s="168" t="s">
        <v>63</v>
      </c>
      <c r="B4" s="168"/>
      <c r="C4" s="168"/>
      <c r="D4" s="168"/>
      <c r="E4" s="168"/>
      <c r="F4" s="168"/>
      <c r="G4" s="11"/>
      <c r="H4" s="11"/>
      <c r="I4" s="11"/>
      <c r="J4" s="12"/>
    </row>
    <row r="5" spans="1:10" ht="12.75" customHeight="1">
      <c r="A5" s="169" t="s">
        <v>4</v>
      </c>
      <c r="B5" s="171" t="s">
        <v>5</v>
      </c>
      <c r="C5" s="169" t="s">
        <v>6</v>
      </c>
      <c r="D5" s="169" t="s">
        <v>29</v>
      </c>
      <c r="E5" s="169" t="s">
        <v>8</v>
      </c>
      <c r="F5" s="169" t="s">
        <v>9</v>
      </c>
    </row>
    <row r="6" spans="1:10" ht="13.15" customHeight="1" thickBot="1">
      <c r="A6" s="170" t="s">
        <v>4</v>
      </c>
      <c r="B6" s="172"/>
      <c r="C6" s="170" t="s">
        <v>6</v>
      </c>
      <c r="D6" s="170" t="s">
        <v>7</v>
      </c>
      <c r="E6" s="170" t="s">
        <v>8</v>
      </c>
      <c r="F6" s="170" t="s">
        <v>9</v>
      </c>
    </row>
    <row r="7" spans="1:10" ht="12.75" customHeight="1">
      <c r="A7" s="183"/>
      <c r="B7" s="176">
        <v>1</v>
      </c>
      <c r="C7" s="175" t="s">
        <v>49</v>
      </c>
      <c r="D7" s="173" t="s">
        <v>50</v>
      </c>
      <c r="E7" s="173" t="s">
        <v>51</v>
      </c>
      <c r="F7" s="181"/>
    </row>
    <row r="8" spans="1:10" ht="12.75" customHeight="1">
      <c r="A8" s="184"/>
      <c r="B8" s="176"/>
      <c r="C8" s="175"/>
      <c r="D8" s="173"/>
      <c r="E8" s="173"/>
      <c r="F8" s="182"/>
    </row>
    <row r="9" spans="1:10" ht="12.75" customHeight="1">
      <c r="A9" s="174"/>
      <c r="B9" s="176">
        <v>2</v>
      </c>
      <c r="C9" s="175" t="s">
        <v>52</v>
      </c>
      <c r="D9" s="173" t="s">
        <v>53</v>
      </c>
      <c r="E9" s="173" t="s">
        <v>51</v>
      </c>
      <c r="F9" s="167"/>
    </row>
    <row r="10" spans="1:10" ht="12.75" customHeight="1">
      <c r="A10" s="174"/>
      <c r="B10" s="176"/>
      <c r="C10" s="175"/>
      <c r="D10" s="173"/>
      <c r="E10" s="173"/>
      <c r="F10" s="167"/>
    </row>
    <row r="11" spans="1:10" ht="12.75" customHeight="1">
      <c r="A11" s="174"/>
      <c r="B11" s="176">
        <v>3</v>
      </c>
      <c r="C11" s="175" t="s">
        <v>54</v>
      </c>
      <c r="D11" s="173" t="s">
        <v>55</v>
      </c>
      <c r="E11" s="173" t="s">
        <v>51</v>
      </c>
      <c r="F11" s="167"/>
    </row>
    <row r="12" spans="1:10" ht="15" customHeight="1">
      <c r="A12" s="174"/>
      <c r="B12" s="176"/>
      <c r="C12" s="175"/>
      <c r="D12" s="173"/>
      <c r="E12" s="173"/>
      <c r="F12" s="167"/>
    </row>
    <row r="13" spans="1:10" ht="12.75" customHeight="1">
      <c r="A13" s="174"/>
      <c r="B13" s="176">
        <v>4</v>
      </c>
      <c r="C13" s="175" t="s">
        <v>56</v>
      </c>
      <c r="D13" s="173" t="s">
        <v>57</v>
      </c>
      <c r="E13" s="173" t="s">
        <v>51</v>
      </c>
      <c r="F13" s="167"/>
    </row>
    <row r="14" spans="1:10" ht="15" customHeight="1">
      <c r="A14" s="174"/>
      <c r="B14" s="176"/>
      <c r="C14" s="175"/>
      <c r="D14" s="173"/>
      <c r="E14" s="173"/>
      <c r="F14" s="167"/>
    </row>
    <row r="15" spans="1:10" ht="15" customHeight="1">
      <c r="A15" s="174"/>
      <c r="B15" s="176">
        <v>5</v>
      </c>
      <c r="C15" s="175" t="s">
        <v>58</v>
      </c>
      <c r="D15" s="185">
        <v>1988</v>
      </c>
      <c r="E15" s="173" t="s">
        <v>59</v>
      </c>
      <c r="F15" s="167"/>
    </row>
    <row r="16" spans="1:10" ht="15.75" customHeight="1">
      <c r="A16" s="174"/>
      <c r="B16" s="176"/>
      <c r="C16" s="175"/>
      <c r="D16" s="185"/>
      <c r="E16" s="173"/>
      <c r="F16" s="167"/>
    </row>
    <row r="17" spans="1:6" ht="12.75" customHeight="1">
      <c r="A17" s="174"/>
      <c r="B17" s="176">
        <v>6</v>
      </c>
      <c r="C17" s="175" t="s">
        <v>60</v>
      </c>
      <c r="D17" s="173" t="s">
        <v>61</v>
      </c>
      <c r="E17" s="173" t="s">
        <v>62</v>
      </c>
      <c r="F17" s="167"/>
    </row>
    <row r="18" spans="1:6" ht="15" customHeight="1">
      <c r="A18" s="174"/>
      <c r="B18" s="176"/>
      <c r="C18" s="175"/>
      <c r="D18" s="173"/>
      <c r="E18" s="173"/>
      <c r="F18" s="167"/>
    </row>
    <row r="19" spans="1:6" ht="12.75" customHeight="1">
      <c r="A19" s="174"/>
      <c r="B19" s="189">
        <v>7</v>
      </c>
      <c r="C19" s="191"/>
      <c r="D19" s="193"/>
      <c r="E19" s="186"/>
      <c r="F19" s="167"/>
    </row>
    <row r="20" spans="1:6" ht="15" customHeight="1">
      <c r="A20" s="174"/>
      <c r="B20" s="189" t="s">
        <v>40</v>
      </c>
      <c r="C20" s="191"/>
      <c r="D20" s="193"/>
      <c r="E20" s="195"/>
      <c r="F20" s="167"/>
    </row>
    <row r="21" spans="1:6" ht="12.75" customHeight="1">
      <c r="A21" s="174"/>
      <c r="B21" s="189">
        <v>8</v>
      </c>
      <c r="C21" s="191"/>
      <c r="D21" s="193"/>
      <c r="E21" s="186"/>
      <c r="F21" s="167"/>
    </row>
    <row r="22" spans="1:6" ht="15" customHeight="1" thickBot="1">
      <c r="A22" s="188"/>
      <c r="B22" s="190" t="s">
        <v>41</v>
      </c>
      <c r="C22" s="192"/>
      <c r="D22" s="194"/>
      <c r="E22" s="187"/>
      <c r="F22" s="180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D13:D14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197" t="str">
        <f>пр.хода!K1</f>
        <v>World Cup stage “Memorial A. Kharlampiev” (M&amp;W, M combat sambo)</v>
      </c>
      <c r="D1" s="198"/>
      <c r="E1" s="198"/>
      <c r="F1" s="198"/>
      <c r="G1" s="198"/>
      <c r="H1" s="198"/>
      <c r="I1" s="198"/>
      <c r="J1" s="199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00" t="str">
        <f>пр.хода!K2</f>
        <v xml:space="preserve">24 - 27 March 2014            Moscow (Russia)     </v>
      </c>
      <c r="D2" s="200"/>
      <c r="E2" s="200"/>
      <c r="F2" s="200"/>
      <c r="G2" s="200"/>
      <c r="H2" s="200"/>
      <c r="I2" s="200"/>
      <c r="J2" s="200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01" t="str">
        <f>HYPERLINK(пр.взв.!A4)</f>
        <v>Weight category 48W кg.</v>
      </c>
      <c r="D3" s="202"/>
      <c r="E3" s="202"/>
      <c r="F3" s="202"/>
      <c r="G3" s="202"/>
      <c r="H3" s="202"/>
      <c r="I3" s="202"/>
      <c r="J3" s="203"/>
      <c r="K3" s="40"/>
      <c r="L3" s="40"/>
      <c r="M3" s="40"/>
    </row>
    <row r="4" spans="1:36" ht="16.5" thickBot="1">
      <c r="A4" s="196" t="s">
        <v>0</v>
      </c>
      <c r="B4" s="196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212">
        <v>1</v>
      </c>
      <c r="B5" s="217" t="str">
        <f>VLOOKUP(A5,пр.взв.!B7:C22,2,FALSE)</f>
        <v>BONDAREVA Elena</v>
      </c>
      <c r="C5" s="218" t="str">
        <f>VLOOKUP(B5,пр.взв.!C7:D22,2,FALSE)</f>
        <v>1985, dvms</v>
      </c>
      <c r="D5" s="213" t="str">
        <f>VLOOKUP(A5,пр.взв.!B5:E20,4,FALSE)</f>
        <v>RUS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207"/>
      <c r="B6" s="209"/>
      <c r="C6" s="211"/>
      <c r="D6" s="214"/>
      <c r="E6" s="204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206">
        <v>5</v>
      </c>
      <c r="B7" s="208" t="str">
        <f>VLOOKUP(A7,пр.взв.!B9:C24,2,FALSE)</f>
        <v>ZHYLKYBAEVA AIZHAN</v>
      </c>
      <c r="C7" s="210">
        <f>VLOOKUP(B7,пр.взв.!C9:D24,2,FALSE)</f>
        <v>1988</v>
      </c>
      <c r="D7" s="215" t="str">
        <f>VLOOKUP(A7,пр.взв.!B5:E20,4,FALSE)</f>
        <v>KAZ</v>
      </c>
      <c r="E7" s="205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207"/>
      <c r="B8" s="209"/>
      <c r="C8" s="211"/>
      <c r="D8" s="216"/>
      <c r="E8" s="19"/>
      <c r="F8" s="21"/>
      <c r="G8" s="204"/>
      <c r="H8" s="25"/>
      <c r="I8" s="19"/>
      <c r="J8" s="19"/>
      <c r="K8" s="19"/>
      <c r="L8" s="19"/>
      <c r="M8" s="19"/>
    </row>
    <row r="9" spans="1:36" ht="15" customHeight="1" thickBot="1">
      <c r="A9" s="212">
        <v>3</v>
      </c>
      <c r="B9" s="217" t="str">
        <f>VLOOKUP(A9,пр.взв.!B11:C26,2,FALSE)</f>
        <v>TSATURYAN Shogik</v>
      </c>
      <c r="C9" s="218" t="str">
        <f>VLOOKUP(B9,пр.взв.!C11:D26,2,FALSE)</f>
        <v>1984 ms</v>
      </c>
      <c r="D9" s="213" t="str">
        <f>VLOOKUP(A9,пр.взв.!B5:E20,4,FALSE)</f>
        <v>RUS</v>
      </c>
      <c r="E9" s="19"/>
      <c r="F9" s="21"/>
      <c r="G9" s="205"/>
      <c r="H9" s="2"/>
      <c r="I9" s="23"/>
      <c r="J9" s="21"/>
      <c r="K9" s="19"/>
      <c r="L9" s="19"/>
      <c r="M9" s="19"/>
    </row>
    <row r="10" spans="1:36" ht="15" customHeight="1">
      <c r="A10" s="207"/>
      <c r="B10" s="209"/>
      <c r="C10" s="211"/>
      <c r="D10" s="214"/>
      <c r="E10" s="204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206">
        <v>7</v>
      </c>
      <c r="B11" s="208">
        <f>VLOOKUP(A11,пр.взв.!B13:C28,2,FALSE)</f>
        <v>0</v>
      </c>
      <c r="C11" s="210" t="e">
        <f>VLOOKUP(B11,пр.взв.!C13:D28,2,FALSE)</f>
        <v>#N/A</v>
      </c>
      <c r="D11" s="215">
        <f>VLOOKUP(A11,пр.взв.!B5:E20,4,FALSE)</f>
        <v>0</v>
      </c>
      <c r="E11" s="205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219"/>
      <c r="B12" s="220"/>
      <c r="C12" s="216"/>
      <c r="D12" s="216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04"/>
      <c r="J14" s="32"/>
      <c r="K14" s="22"/>
      <c r="L14" s="22"/>
      <c r="M14" s="19"/>
    </row>
    <row r="15" spans="1:36" ht="15" customHeight="1" thickBot="1">
      <c r="A15" s="196" t="s">
        <v>3</v>
      </c>
      <c r="B15" s="196"/>
      <c r="C15" s="68"/>
      <c r="D15" s="68"/>
      <c r="E15" s="19"/>
      <c r="F15" s="19"/>
      <c r="G15" s="19"/>
      <c r="H15" s="19"/>
      <c r="I15" s="205"/>
      <c r="J15" s="2"/>
    </row>
    <row r="16" spans="1:36" ht="15" customHeight="1" thickBot="1">
      <c r="A16" s="212">
        <v>2</v>
      </c>
      <c r="B16" s="217" t="str">
        <f>VLOOKUP(A16,пр.взв.!B7:C22,2,FALSE)</f>
        <v>BORISOVA Zinaida</v>
      </c>
      <c r="C16" s="218" t="str">
        <f>VLOOKUP(B16,пр.взв.!C7:D22,2,FALSE)</f>
        <v>1982 msic</v>
      </c>
      <c r="D16" s="213" t="str">
        <f>VLOOKUP(A16,пр.взв.!B6:E21,4,FALSE)</f>
        <v>RUS</v>
      </c>
      <c r="E16" s="19"/>
      <c r="F16" s="19"/>
      <c r="G16" s="19"/>
      <c r="H16" s="19"/>
      <c r="I16" s="29"/>
      <c r="J16" s="2"/>
    </row>
    <row r="17" spans="1:13" ht="15" customHeight="1">
      <c r="A17" s="207"/>
      <c r="B17" s="209"/>
      <c r="C17" s="211"/>
      <c r="D17" s="214"/>
      <c r="E17" s="204"/>
      <c r="F17" s="19"/>
      <c r="G17" s="24"/>
      <c r="H17" s="21"/>
      <c r="I17" s="29"/>
      <c r="J17" s="2"/>
    </row>
    <row r="18" spans="1:13" ht="15" customHeight="1" thickBot="1">
      <c r="A18" s="206">
        <v>6</v>
      </c>
      <c r="B18" s="208" t="str">
        <f>VLOOKUP(A18,пр.взв.!B9:C24,2,FALSE)</f>
        <v>ABBASAVA Leila</v>
      </c>
      <c r="C18" s="210" t="str">
        <f>VLOOKUP(B18,пр.взв.!C9:D24,2,FALSE)</f>
        <v>1990 ms</v>
      </c>
      <c r="D18" s="215" t="str">
        <f>VLOOKUP(A18,пр.взв.!B6:E21,4,FALSE)</f>
        <v>BLR</v>
      </c>
      <c r="E18" s="205"/>
      <c r="F18" s="20"/>
      <c r="G18" s="23"/>
      <c r="H18" s="21"/>
      <c r="I18" s="29"/>
      <c r="J18" s="2"/>
    </row>
    <row r="19" spans="1:13" ht="15" customHeight="1" thickBot="1">
      <c r="A19" s="207"/>
      <c r="B19" s="209"/>
      <c r="C19" s="211"/>
      <c r="D19" s="216"/>
      <c r="E19" s="19"/>
      <c r="F19" s="21"/>
      <c r="G19" s="204"/>
      <c r="H19" s="25"/>
      <c r="I19" s="29"/>
      <c r="J19" s="2"/>
    </row>
    <row r="20" spans="1:13" ht="15" customHeight="1" thickBot="1">
      <c r="A20" s="212">
        <v>4</v>
      </c>
      <c r="B20" s="217" t="str">
        <f>VLOOKUP(A20,пр.взв.!B11:C26,2,FALSE)</f>
        <v>ARUTYINIAN Gayane</v>
      </c>
      <c r="C20" s="218" t="str">
        <f>VLOOKUP(B20,пр.взв.!C11:D26,2,FALSE)</f>
        <v>1984 msic</v>
      </c>
      <c r="D20" s="213" t="str">
        <f>VLOOKUP(A20,пр.взв.!B6:E21,4,FALSE)</f>
        <v>RUS</v>
      </c>
      <c r="E20" s="19"/>
      <c r="F20" s="21"/>
      <c r="G20" s="205"/>
      <c r="H20" s="2"/>
    </row>
    <row r="21" spans="1:13" ht="15" customHeight="1">
      <c r="A21" s="207"/>
      <c r="B21" s="209"/>
      <c r="C21" s="211"/>
      <c r="D21" s="214"/>
      <c r="E21" s="204"/>
      <c r="F21" s="22"/>
      <c r="G21" s="23"/>
      <c r="H21" s="21"/>
    </row>
    <row r="22" spans="1:13" ht="15" customHeight="1" thickBot="1">
      <c r="A22" s="206">
        <v>8</v>
      </c>
      <c r="B22" s="208">
        <f>VLOOKUP(A22,пр.взв.!B13:C28,2,FALSE)</f>
        <v>0</v>
      </c>
      <c r="C22" s="210" t="e">
        <f>VLOOKUP(B22,пр.взв.!C13:D28,2,FALSE)</f>
        <v>#N/A</v>
      </c>
      <c r="D22" s="215">
        <f>VLOOKUP(A22,пр.взв.!B6:E21,4,FALSE)</f>
        <v>0</v>
      </c>
      <c r="E22" s="205"/>
      <c r="F22" s="19"/>
      <c r="G22" s="24"/>
      <c r="H22" s="21"/>
    </row>
    <row r="23" spans="1:13" ht="15" customHeight="1" thickBot="1">
      <c r="A23" s="219"/>
      <c r="B23" s="220"/>
      <c r="C23" s="216"/>
      <c r="D23" s="216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9:A10"/>
    <mergeCell ref="B9:B10"/>
    <mergeCell ref="C9:C10"/>
    <mergeCell ref="A18:A19"/>
    <mergeCell ref="B18:B19"/>
    <mergeCell ref="C18:C19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E1" workbookViewId="0">
      <selection activeCell="J15" sqref="J15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59" t="s">
        <v>26</v>
      </c>
      <c r="C1" s="259"/>
      <c r="D1" s="259"/>
      <c r="E1" s="259"/>
      <c r="F1" s="259"/>
      <c r="G1" s="259"/>
      <c r="H1" s="259"/>
      <c r="I1" s="259"/>
      <c r="J1" s="60"/>
      <c r="K1" s="259" t="s">
        <v>26</v>
      </c>
      <c r="L1" s="259"/>
      <c r="M1" s="259"/>
      <c r="N1" s="259"/>
      <c r="O1" s="259"/>
      <c r="P1" s="259"/>
      <c r="Q1" s="259"/>
      <c r="R1" s="259"/>
    </row>
    <row r="2" spans="1:18" ht="24.75" customHeight="1">
      <c r="B2" s="250" t="str">
        <f>HYPERLINK(пр.взв.!A4)</f>
        <v>Weight category 48W кg.</v>
      </c>
      <c r="C2" s="251"/>
      <c r="D2" s="251"/>
      <c r="E2" s="251"/>
      <c r="F2" s="251"/>
      <c r="G2" s="251"/>
      <c r="H2" s="251"/>
      <c r="I2" s="251"/>
      <c r="J2" s="61"/>
      <c r="K2" s="250" t="str">
        <f>HYPERLINK(пр.взв.!A4)</f>
        <v>Weight category 48W кg.</v>
      </c>
      <c r="L2" s="251"/>
      <c r="M2" s="251"/>
      <c r="N2" s="251"/>
      <c r="O2" s="251"/>
      <c r="P2" s="251"/>
      <c r="Q2" s="251"/>
      <c r="R2" s="251"/>
    </row>
    <row r="3" spans="1:18" ht="24.75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customHeight="1">
      <c r="A4" s="162" t="s">
        <v>28</v>
      </c>
      <c r="B4" s="224" t="s">
        <v>5</v>
      </c>
      <c r="C4" s="226" t="s">
        <v>6</v>
      </c>
      <c r="D4" s="226" t="s">
        <v>7</v>
      </c>
      <c r="E4" s="226" t="s">
        <v>14</v>
      </c>
      <c r="F4" s="228" t="s">
        <v>15</v>
      </c>
      <c r="G4" s="229" t="s">
        <v>17</v>
      </c>
      <c r="H4" s="221" t="s">
        <v>18</v>
      </c>
      <c r="I4" s="223" t="s">
        <v>64</v>
      </c>
      <c r="J4" s="162" t="s">
        <v>28</v>
      </c>
      <c r="K4" s="224" t="s">
        <v>5</v>
      </c>
      <c r="L4" s="226" t="s">
        <v>6</v>
      </c>
      <c r="M4" s="226" t="s">
        <v>7</v>
      </c>
      <c r="N4" s="226" t="s">
        <v>14</v>
      </c>
      <c r="O4" s="228" t="s">
        <v>15</v>
      </c>
      <c r="P4" s="229" t="s">
        <v>17</v>
      </c>
      <c r="Q4" s="221" t="s">
        <v>18</v>
      </c>
      <c r="R4" s="223" t="s">
        <v>64</v>
      </c>
    </row>
    <row r="5" spans="1:18" ht="12.75" customHeight="1" thickBot="1">
      <c r="A5" s="146"/>
      <c r="B5" s="225" t="s">
        <v>5</v>
      </c>
      <c r="C5" s="227" t="s">
        <v>6</v>
      </c>
      <c r="D5" s="227" t="s">
        <v>7</v>
      </c>
      <c r="E5" s="227" t="s">
        <v>14</v>
      </c>
      <c r="F5" s="227" t="s">
        <v>15</v>
      </c>
      <c r="G5" s="230"/>
      <c r="H5" s="222"/>
      <c r="I5" s="159" t="s">
        <v>16</v>
      </c>
      <c r="J5" s="146"/>
      <c r="K5" s="225" t="s">
        <v>5</v>
      </c>
      <c r="L5" s="227" t="s">
        <v>6</v>
      </c>
      <c r="M5" s="227" t="s">
        <v>7</v>
      </c>
      <c r="N5" s="227" t="s">
        <v>14</v>
      </c>
      <c r="O5" s="227" t="s">
        <v>15</v>
      </c>
      <c r="P5" s="230"/>
      <c r="Q5" s="222"/>
      <c r="R5" s="159" t="s">
        <v>16</v>
      </c>
    </row>
    <row r="6" spans="1:18" ht="12.75" customHeight="1">
      <c r="A6" s="260">
        <v>1</v>
      </c>
      <c r="B6" s="235">
        <v>1</v>
      </c>
      <c r="C6" s="237" t="str">
        <f>VLOOKUP(B6,пр.взв.!B7:E22,2,FALSE)</f>
        <v>BONDAREVA Elena</v>
      </c>
      <c r="D6" s="239" t="str">
        <f>VLOOKUP(B6,пр.взв.!B7:F22,3,FALSE)</f>
        <v>1985, dvms</v>
      </c>
      <c r="E6" s="239" t="str">
        <f>VLOOKUP(B6,пр.взв.!B7:E22,4,FALSE)</f>
        <v>RUS</v>
      </c>
      <c r="F6" s="247"/>
      <c r="G6" s="248"/>
      <c r="H6" s="231"/>
      <c r="I6" s="233"/>
      <c r="J6" s="260">
        <v>3</v>
      </c>
      <c r="K6" s="235">
        <v>2</v>
      </c>
      <c r="L6" s="237" t="str">
        <f>VLOOKUP(K6,пр.взв.!B7:E22,2,FALSE)</f>
        <v>BORISOVA Zinaida</v>
      </c>
      <c r="M6" s="239" t="str">
        <f>VLOOKUP(K6,пр.взв.!B7:F22,3,FALSE)</f>
        <v>1982 msic</v>
      </c>
      <c r="N6" s="239" t="str">
        <f>VLOOKUP(K6,пр.взв.!B7:E22,4,FALSE)</f>
        <v>RUS</v>
      </c>
      <c r="O6" s="247"/>
      <c r="P6" s="248"/>
      <c r="Q6" s="231"/>
      <c r="R6" s="233"/>
    </row>
    <row r="7" spans="1:18" ht="12.75" customHeight="1">
      <c r="A7" s="261"/>
      <c r="B7" s="236"/>
      <c r="C7" s="238"/>
      <c r="D7" s="240"/>
      <c r="E7" s="240"/>
      <c r="F7" s="240"/>
      <c r="G7" s="240"/>
      <c r="H7" s="232"/>
      <c r="I7" s="234"/>
      <c r="J7" s="261"/>
      <c r="K7" s="236"/>
      <c r="L7" s="238"/>
      <c r="M7" s="240"/>
      <c r="N7" s="240"/>
      <c r="O7" s="240"/>
      <c r="P7" s="240"/>
      <c r="Q7" s="232"/>
      <c r="R7" s="234"/>
    </row>
    <row r="8" spans="1:18" ht="12.75" customHeight="1">
      <c r="A8" s="261"/>
      <c r="B8" s="242">
        <v>5</v>
      </c>
      <c r="C8" s="244" t="str">
        <f>VLOOKUP(B8,пр.взв.!B7:E22,2,FALSE)</f>
        <v>ZHYLKYBAEVA AIZHAN</v>
      </c>
      <c r="D8" s="245">
        <f>VLOOKUP(B8,пр.взв.!B7:F22,3,FALSE)</f>
        <v>1988</v>
      </c>
      <c r="E8" s="245" t="str">
        <f>VLOOKUP(B8,пр.взв.!B7:E22,4,FALSE)</f>
        <v>KAZ</v>
      </c>
      <c r="F8" s="246"/>
      <c r="G8" s="246"/>
      <c r="H8" s="241"/>
      <c r="I8" s="241"/>
      <c r="J8" s="261"/>
      <c r="K8" s="242">
        <v>6</v>
      </c>
      <c r="L8" s="244" t="str">
        <f>VLOOKUP(K8,пр.взв.!B7:E22,2,FALSE)</f>
        <v>ABBASAVA Leila</v>
      </c>
      <c r="M8" s="245" t="str">
        <f>VLOOKUP(K8,пр.взв.!B7:F22,3,FALSE)</f>
        <v>1990 ms</v>
      </c>
      <c r="N8" s="245" t="str">
        <f>VLOOKUP(K8,пр.взв.!B7:E22,4,FALSE)</f>
        <v>BLR</v>
      </c>
      <c r="O8" s="246"/>
      <c r="P8" s="246"/>
      <c r="Q8" s="241"/>
      <c r="R8" s="241"/>
    </row>
    <row r="9" spans="1:18" ht="13.5" customHeight="1" thickBot="1">
      <c r="A9" s="263"/>
      <c r="B9" s="255"/>
      <c r="C9" s="256"/>
      <c r="D9" s="257"/>
      <c r="E9" s="257"/>
      <c r="F9" s="258"/>
      <c r="G9" s="258"/>
      <c r="H9" s="253"/>
      <c r="I9" s="253"/>
      <c r="J9" s="263"/>
      <c r="K9" s="255"/>
      <c r="L9" s="256"/>
      <c r="M9" s="257"/>
      <c r="N9" s="257"/>
      <c r="O9" s="258"/>
      <c r="P9" s="258"/>
      <c r="Q9" s="253"/>
      <c r="R9" s="253"/>
    </row>
    <row r="10" spans="1:18" ht="12.75" customHeight="1">
      <c r="A10" s="260">
        <v>2</v>
      </c>
      <c r="B10" s="243">
        <v>3</v>
      </c>
      <c r="C10" s="237" t="str">
        <f>VLOOKUP(B10,пр.взв.!B7:E22,2,FALSE)</f>
        <v>TSATURYAN Shogik</v>
      </c>
      <c r="D10" s="239" t="str">
        <f>VLOOKUP(B10,пр.взв.!B7:F22,3,FALSE)</f>
        <v>1984 ms</v>
      </c>
      <c r="E10" s="239" t="str">
        <f>VLOOKUP(B10,пр.взв.!B7:E22,4,FALSE)</f>
        <v>RUS</v>
      </c>
      <c r="F10" s="240" t="s">
        <v>65</v>
      </c>
      <c r="G10" s="252"/>
      <c r="H10" s="232"/>
      <c r="I10" s="245"/>
      <c r="J10" s="260">
        <v>4</v>
      </c>
      <c r="K10" s="243">
        <v>4</v>
      </c>
      <c r="L10" s="237" t="str">
        <f>VLOOKUP(K10,пр.взв.!B7:E22,2,FALSE)</f>
        <v>ARUTYINIAN Gayane</v>
      </c>
      <c r="M10" s="239" t="str">
        <f>VLOOKUP(K10,пр.взв.!B7:F22,3,FALSE)</f>
        <v>1984 msic</v>
      </c>
      <c r="N10" s="239" t="str">
        <f>VLOOKUP(K10,пр.взв.!B7:E22,4,FALSE)</f>
        <v>RUS</v>
      </c>
      <c r="O10" s="240" t="s">
        <v>65</v>
      </c>
      <c r="P10" s="252"/>
      <c r="Q10" s="232"/>
      <c r="R10" s="245"/>
    </row>
    <row r="11" spans="1:18" ht="12.75" customHeight="1">
      <c r="A11" s="261"/>
      <c r="B11" s="254"/>
      <c r="C11" s="238"/>
      <c r="D11" s="240"/>
      <c r="E11" s="240"/>
      <c r="F11" s="240"/>
      <c r="G11" s="240"/>
      <c r="H11" s="232"/>
      <c r="I11" s="234"/>
      <c r="J11" s="261"/>
      <c r="K11" s="254"/>
      <c r="L11" s="238"/>
      <c r="M11" s="240"/>
      <c r="N11" s="240"/>
      <c r="O11" s="240"/>
      <c r="P11" s="240"/>
      <c r="Q11" s="232"/>
      <c r="R11" s="234"/>
    </row>
    <row r="12" spans="1:18" ht="12.75" customHeight="1">
      <c r="A12" s="261"/>
      <c r="B12" s="242">
        <v>7</v>
      </c>
      <c r="C12" s="244"/>
      <c r="D12" s="245"/>
      <c r="E12" s="245"/>
      <c r="F12" s="246"/>
      <c r="G12" s="246"/>
      <c r="H12" s="241"/>
      <c r="I12" s="241"/>
      <c r="J12" s="261"/>
      <c r="K12" s="242">
        <v>8</v>
      </c>
      <c r="L12" s="244"/>
      <c r="M12" s="245"/>
      <c r="N12" s="245"/>
      <c r="O12" s="246"/>
      <c r="P12" s="246"/>
      <c r="Q12" s="241"/>
      <c r="R12" s="241"/>
    </row>
    <row r="13" spans="1:18" ht="12.75" customHeight="1">
      <c r="A13" s="262"/>
      <c r="B13" s="243"/>
      <c r="C13" s="238"/>
      <c r="D13" s="240"/>
      <c r="E13" s="240"/>
      <c r="F13" s="247"/>
      <c r="G13" s="247"/>
      <c r="H13" s="233"/>
      <c r="I13" s="233"/>
      <c r="J13" s="262"/>
      <c r="K13" s="243"/>
      <c r="L13" s="238"/>
      <c r="M13" s="240"/>
      <c r="N13" s="240"/>
      <c r="O13" s="247"/>
      <c r="P13" s="247"/>
      <c r="Q13" s="233"/>
      <c r="R13" s="233"/>
    </row>
    <row r="15" spans="1:18" ht="15.75">
      <c r="B15" s="250" t="str">
        <f>B2</f>
        <v>Weight category 48W кg.</v>
      </c>
      <c r="C15" s="251"/>
      <c r="D15" s="251"/>
      <c r="E15" s="251"/>
      <c r="F15" s="251"/>
      <c r="G15" s="251"/>
      <c r="H15" s="251"/>
      <c r="I15" s="251"/>
      <c r="K15" s="250" t="str">
        <f>K2</f>
        <v>Weight category 48W кg.</v>
      </c>
      <c r="L15" s="251"/>
      <c r="M15" s="251"/>
      <c r="N15" s="251"/>
      <c r="O15" s="251"/>
      <c r="P15" s="251"/>
    </row>
    <row r="16" spans="1:18" ht="24.75" customHeight="1" thickBot="1">
      <c r="B16" s="62" t="s">
        <v>2</v>
      </c>
      <c r="C16" s="249" t="s">
        <v>31</v>
      </c>
      <c r="D16" s="249"/>
      <c r="E16" s="249"/>
      <c r="F16" s="249"/>
      <c r="G16" s="249"/>
      <c r="H16" s="249"/>
      <c r="I16" s="249"/>
      <c r="J16" s="71"/>
      <c r="K16" s="62" t="s">
        <v>3</v>
      </c>
      <c r="L16" s="249" t="s">
        <v>31</v>
      </c>
      <c r="M16" s="249"/>
      <c r="N16" s="249"/>
      <c r="O16" s="249"/>
      <c r="P16" s="249"/>
      <c r="Q16" s="249"/>
      <c r="R16" s="249"/>
    </row>
    <row r="17" spans="1:18" ht="12.75" customHeight="1">
      <c r="A17" s="162" t="s">
        <v>28</v>
      </c>
      <c r="B17" s="224" t="s">
        <v>5</v>
      </c>
      <c r="C17" s="226" t="s">
        <v>6</v>
      </c>
      <c r="D17" s="226" t="s">
        <v>7</v>
      </c>
      <c r="E17" s="226" t="s">
        <v>14</v>
      </c>
      <c r="F17" s="228" t="s">
        <v>15</v>
      </c>
      <c r="G17" s="229" t="s">
        <v>17</v>
      </c>
      <c r="H17" s="221" t="s">
        <v>18</v>
      </c>
      <c r="I17" s="223" t="s">
        <v>64</v>
      </c>
      <c r="J17" s="162" t="s">
        <v>28</v>
      </c>
      <c r="K17" s="224" t="s">
        <v>5</v>
      </c>
      <c r="L17" s="226" t="s">
        <v>6</v>
      </c>
      <c r="M17" s="226" t="s">
        <v>7</v>
      </c>
      <c r="N17" s="226" t="s">
        <v>14</v>
      </c>
      <c r="O17" s="228" t="s">
        <v>15</v>
      </c>
      <c r="P17" s="229" t="s">
        <v>17</v>
      </c>
      <c r="Q17" s="221" t="s">
        <v>18</v>
      </c>
      <c r="R17" s="223" t="s">
        <v>64</v>
      </c>
    </row>
    <row r="18" spans="1:18" ht="12.75" customHeight="1" thickBot="1">
      <c r="A18" s="146"/>
      <c r="B18" s="225" t="s">
        <v>5</v>
      </c>
      <c r="C18" s="227" t="s">
        <v>6</v>
      </c>
      <c r="D18" s="227" t="s">
        <v>7</v>
      </c>
      <c r="E18" s="227" t="s">
        <v>14</v>
      </c>
      <c r="F18" s="227" t="s">
        <v>15</v>
      </c>
      <c r="G18" s="230"/>
      <c r="H18" s="222"/>
      <c r="I18" s="159" t="s">
        <v>16</v>
      </c>
      <c r="J18" s="146"/>
      <c r="K18" s="225" t="s">
        <v>5</v>
      </c>
      <c r="L18" s="227" t="s">
        <v>6</v>
      </c>
      <c r="M18" s="227" t="s">
        <v>7</v>
      </c>
      <c r="N18" s="227" t="s">
        <v>14</v>
      </c>
      <c r="O18" s="227" t="s">
        <v>15</v>
      </c>
      <c r="P18" s="230"/>
      <c r="Q18" s="222"/>
      <c r="R18" s="159" t="s">
        <v>16</v>
      </c>
    </row>
    <row r="19" spans="1:18" ht="12.75" customHeight="1">
      <c r="A19" s="260">
        <v>1</v>
      </c>
      <c r="B19" s="235">
        <f>пр.хода!G7</f>
        <v>1</v>
      </c>
      <c r="C19" s="237" t="str">
        <f>VLOOKUP(B19,пр.взв.!B7:E22,2,FALSE)</f>
        <v>BONDAREVA Elena</v>
      </c>
      <c r="D19" s="239" t="str">
        <f>VLOOKUP(B19,пр.взв.!B7:F22,3,FALSE)</f>
        <v>1985, dvms</v>
      </c>
      <c r="E19" s="239" t="str">
        <f>VLOOKUP(B19,пр.взв.!B7:E22,4,FALSE)</f>
        <v>RUS</v>
      </c>
      <c r="F19" s="247"/>
      <c r="G19" s="248"/>
      <c r="H19" s="231"/>
      <c r="I19" s="233"/>
      <c r="J19" s="260">
        <v>2</v>
      </c>
      <c r="K19" s="235">
        <f>пр.хода!G17</f>
        <v>6</v>
      </c>
      <c r="L19" s="237" t="str">
        <f>VLOOKUP(K19,пр.взв.!B7:E22,2,FALSE)</f>
        <v>ABBASAVA Leila</v>
      </c>
      <c r="M19" s="239" t="str">
        <f>VLOOKUP(K19,пр.взв.!B7:F22,3,FALSE)</f>
        <v>1990 ms</v>
      </c>
      <c r="N19" s="239" t="str">
        <f>VLOOKUP(K19,пр.взв.!B7:E22,4,FALSE)</f>
        <v>BLR</v>
      </c>
      <c r="O19" s="247"/>
      <c r="P19" s="248"/>
      <c r="Q19" s="231"/>
      <c r="R19" s="233"/>
    </row>
    <row r="20" spans="1:18" ht="12.75" customHeight="1">
      <c r="A20" s="261"/>
      <c r="B20" s="236"/>
      <c r="C20" s="238"/>
      <c r="D20" s="240"/>
      <c r="E20" s="240"/>
      <c r="F20" s="240"/>
      <c r="G20" s="240"/>
      <c r="H20" s="232"/>
      <c r="I20" s="234"/>
      <c r="J20" s="261"/>
      <c r="K20" s="236"/>
      <c r="L20" s="238"/>
      <c r="M20" s="240"/>
      <c r="N20" s="240"/>
      <c r="O20" s="240"/>
      <c r="P20" s="240"/>
      <c r="Q20" s="232"/>
      <c r="R20" s="234"/>
    </row>
    <row r="21" spans="1:18" ht="12.75" customHeight="1">
      <c r="A21" s="261"/>
      <c r="B21" s="242">
        <f>пр.хода!G11</f>
        <v>3</v>
      </c>
      <c r="C21" s="244" t="str">
        <f>VLOOKUP(B21,пр.взв.!B7:E22,2,FALSE)</f>
        <v>TSATURYAN Shogik</v>
      </c>
      <c r="D21" s="245" t="str">
        <f>VLOOKUP(B21,пр.взв.!B7:F22,3,FALSE)</f>
        <v>1984 ms</v>
      </c>
      <c r="E21" s="245" t="str">
        <f>VLOOKUP(B21,пр.взв.!B7:E22,4,FALSE)</f>
        <v>RUS</v>
      </c>
      <c r="F21" s="246"/>
      <c r="G21" s="246"/>
      <c r="H21" s="241"/>
      <c r="I21" s="241"/>
      <c r="J21" s="261"/>
      <c r="K21" s="242">
        <f>пр.хода!G21</f>
        <v>4</v>
      </c>
      <c r="L21" s="244" t="str">
        <f>VLOOKUP(K21,пр.взв.!B7:E22,2,FALSE)</f>
        <v>ARUTYINIAN Gayane</v>
      </c>
      <c r="M21" s="245" t="str">
        <f>VLOOKUP(K21,пр.взв.!B7:F22,3,FALSE)</f>
        <v>1984 msic</v>
      </c>
      <c r="N21" s="245" t="str">
        <f>VLOOKUP(K21,пр.взв.!B7:E22,4,FALSE)</f>
        <v>RUS</v>
      </c>
      <c r="O21" s="246"/>
      <c r="P21" s="246"/>
      <c r="Q21" s="241"/>
      <c r="R21" s="241"/>
    </row>
    <row r="22" spans="1:18" ht="12.75" customHeight="1">
      <c r="A22" s="262"/>
      <c r="B22" s="243"/>
      <c r="C22" s="238"/>
      <c r="D22" s="240"/>
      <c r="E22" s="240"/>
      <c r="F22" s="247"/>
      <c r="G22" s="247"/>
      <c r="H22" s="233"/>
      <c r="I22" s="233"/>
      <c r="J22" s="262"/>
      <c r="K22" s="243"/>
      <c r="L22" s="238"/>
      <c r="M22" s="240"/>
      <c r="N22" s="240"/>
      <c r="O22" s="247"/>
      <c r="P22" s="247"/>
      <c r="Q22" s="233"/>
      <c r="R22" s="233"/>
    </row>
    <row r="29" spans="1:18">
      <c r="N29" s="65"/>
    </row>
  </sheetData>
  <mergeCells count="146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tabSelected="1" topLeftCell="A5" zoomScaleNormal="100" workbookViewId="0">
      <selection activeCell="R13" sqref="R13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300" t="s">
        <v>47</v>
      </c>
      <c r="F1" s="301"/>
      <c r="G1" s="301"/>
      <c r="H1" s="301"/>
      <c r="I1" s="301"/>
      <c r="J1" s="302"/>
      <c r="K1" s="303" t="str">
        <f>[1]реквизиты!$A$2</f>
        <v>World Cup stage “Memorial A. Kharlampiev” (M&amp;W, M combat sambo)</v>
      </c>
      <c r="L1" s="304"/>
      <c r="M1" s="304"/>
      <c r="N1" s="304"/>
      <c r="O1" s="304"/>
      <c r="P1" s="305"/>
    </row>
    <row r="2" spans="1:20" ht="26.25" customHeight="1" thickBot="1">
      <c r="D2" s="38"/>
      <c r="E2" s="306" t="str">
        <f>HYPERLINK(пр.взв.!A4)</f>
        <v>Weight category 48W кg.</v>
      </c>
      <c r="F2" s="307"/>
      <c r="G2" s="307"/>
      <c r="H2" s="307"/>
      <c r="I2" s="307"/>
      <c r="J2" s="308"/>
      <c r="K2" s="309" t="str">
        <f>[1]реквизиты!$A$3</f>
        <v xml:space="preserve">24 - 27 March 2014            Moscow (Russia)     </v>
      </c>
      <c r="L2" s="310"/>
      <c r="M2" s="310"/>
      <c r="N2" s="310"/>
      <c r="O2" s="310"/>
      <c r="P2" s="311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316" t="s">
        <v>46</v>
      </c>
      <c r="N4" s="316"/>
      <c r="O4" s="316"/>
      <c r="P4" s="316"/>
      <c r="Q4" s="37"/>
    </row>
    <row r="5" spans="1:20" ht="5.25" customHeight="1" thickBot="1">
      <c r="C5" s="70"/>
      <c r="M5" s="94"/>
      <c r="N5" s="94"/>
      <c r="O5" s="94"/>
      <c r="P5" s="94"/>
      <c r="Q5" s="37"/>
    </row>
    <row r="6" spans="1:20" ht="15" customHeight="1" thickBot="1">
      <c r="A6" s="264" t="s">
        <v>42</v>
      </c>
      <c r="B6" s="95"/>
      <c r="C6" s="273">
        <v>1</v>
      </c>
      <c r="D6" s="279" t="str">
        <f>VLOOKUP(C6,пр.взв.!B7:F22,2,FALSE)</f>
        <v>BONDAREVA Elena</v>
      </c>
      <c r="E6" s="269" t="str">
        <f>VLOOKUP(C6,пр.взв.!B7:F22,3,FALSE)</f>
        <v>1985, dvms</v>
      </c>
      <c r="F6" s="289" t="str">
        <f>VLOOKUP(C6,пр.взв.!B7:F22,4,FALSE)</f>
        <v>RUS</v>
      </c>
      <c r="G6" s="89"/>
      <c r="H6" s="89"/>
      <c r="I6" s="89"/>
      <c r="J6" s="99"/>
      <c r="K6" s="99"/>
      <c r="M6" s="314">
        <v>1</v>
      </c>
      <c r="N6" s="324">
        <v>3</v>
      </c>
      <c r="O6" s="322" t="str">
        <f>VLOOKUP(N6,пр.взв.!B7:E22,2,FALSE)</f>
        <v>TSATURYAN Shogik</v>
      </c>
      <c r="P6" s="323" t="str">
        <f>VLOOKUP(N6,пр.взв.!B7:F22,4,FALSE)</f>
        <v>RUS</v>
      </c>
      <c r="Q6" s="37"/>
    </row>
    <row r="7" spans="1:20" ht="15" customHeight="1">
      <c r="A7" s="265"/>
      <c r="B7" s="95"/>
      <c r="C7" s="274"/>
      <c r="D7" s="280"/>
      <c r="E7" s="270"/>
      <c r="F7" s="290"/>
      <c r="G7" s="298">
        <v>1</v>
      </c>
      <c r="H7" s="89"/>
      <c r="I7" s="89"/>
      <c r="J7" s="99"/>
      <c r="K7" s="99"/>
      <c r="M7" s="315"/>
      <c r="N7" s="320"/>
      <c r="O7" s="321"/>
      <c r="P7" s="319"/>
      <c r="Q7" s="37"/>
    </row>
    <row r="8" spans="1:20" ht="15" customHeight="1" thickBot="1">
      <c r="A8" s="265"/>
      <c r="B8" s="95"/>
      <c r="C8" s="277">
        <v>5</v>
      </c>
      <c r="D8" s="281" t="str">
        <f>VLOOKUP(C8,пр.взв.!B7:F22,2,FALSE)</f>
        <v>ZHYLKYBAEVA AIZHAN</v>
      </c>
      <c r="E8" s="275">
        <f>VLOOKUP(C8,пр.взв.!B7:F22,3,FALSE)</f>
        <v>1988</v>
      </c>
      <c r="F8" s="291" t="str">
        <f>VLOOKUP(C8,пр.взв.!B9:F24,4,FALSE)</f>
        <v>KAZ</v>
      </c>
      <c r="G8" s="299"/>
      <c r="H8" s="90"/>
      <c r="I8" s="91"/>
      <c r="J8" s="99"/>
      <c r="K8" s="99"/>
      <c r="M8" s="312">
        <v>2</v>
      </c>
      <c r="N8" s="320">
        <v>4</v>
      </c>
      <c r="O8" s="321" t="str">
        <f>VLOOKUP(N8,пр.взв.!B7:F22,2,FALSE)</f>
        <v>ARUTYINIAN Gayane</v>
      </c>
      <c r="P8" s="319" t="str">
        <f>VLOOKUP(N8,пр.взв.!B7:E22,4,FALSE)</f>
        <v>RUS</v>
      </c>
      <c r="Q8" s="37"/>
    </row>
    <row r="9" spans="1:20" ht="15" customHeight="1" thickBot="1">
      <c r="A9" s="266"/>
      <c r="B9" s="95"/>
      <c r="C9" s="278"/>
      <c r="D9" s="282"/>
      <c r="E9" s="276"/>
      <c r="F9" s="292"/>
      <c r="G9" s="104"/>
      <c r="H9" s="92"/>
      <c r="I9" s="317">
        <v>3</v>
      </c>
      <c r="J9" s="105"/>
      <c r="K9" s="99"/>
      <c r="M9" s="313"/>
      <c r="N9" s="320"/>
      <c r="O9" s="321" t="e">
        <f>VLOOKUP(N9,пр.взв.!B1:E24,2,FALSE)</f>
        <v>#N/A</v>
      </c>
      <c r="P9" s="319" t="e">
        <f>VLOOKUP(N9,пр.взв.!B1:E24,4,FALSE)</f>
        <v>#N/A</v>
      </c>
      <c r="Q9" s="37"/>
    </row>
    <row r="10" spans="1:20" ht="15" customHeight="1" thickBot="1">
      <c r="A10" s="264" t="s">
        <v>43</v>
      </c>
      <c r="B10" s="95"/>
      <c r="C10" s="273">
        <v>3</v>
      </c>
      <c r="D10" s="279" t="str">
        <f>VLOOKUP(C10,пр.взв.!B7:F22,2,FALSE)</f>
        <v>TSATURYAN Shogik</v>
      </c>
      <c r="E10" s="269" t="str">
        <f>VLOOKUP(C10,пр.взв.!B7:F22,3,FALSE)</f>
        <v>1984 ms</v>
      </c>
      <c r="F10" s="289" t="str">
        <f>VLOOKUP(C10,пр.взв.!B11:F26,4,FALSE)</f>
        <v>RUS</v>
      </c>
      <c r="G10" s="89"/>
      <c r="H10" s="92"/>
      <c r="I10" s="318"/>
      <c r="J10" s="100"/>
      <c r="K10" s="99"/>
      <c r="M10" s="287">
        <v>3</v>
      </c>
      <c r="N10" s="320">
        <v>1</v>
      </c>
      <c r="O10" s="321" t="str">
        <f>VLOOKUP(N10,пр.взв.!B7:F22,2,FALSE)</f>
        <v>BONDAREVA Elena</v>
      </c>
      <c r="P10" s="319" t="str">
        <f>VLOOKUP(N10,пр.взв.!B7:E22,4,FALSE)</f>
        <v>RUS</v>
      </c>
      <c r="Q10" s="37"/>
    </row>
    <row r="11" spans="1:20" ht="15" customHeight="1">
      <c r="A11" s="265"/>
      <c r="B11" s="95"/>
      <c r="C11" s="274"/>
      <c r="D11" s="280">
        <f>пр.взв.!C12</f>
        <v>0</v>
      </c>
      <c r="E11" s="270"/>
      <c r="F11" s="290">
        <f>пр.взв.!E12</f>
        <v>0</v>
      </c>
      <c r="G11" s="296">
        <v>3</v>
      </c>
      <c r="H11" s="93"/>
      <c r="I11" s="91"/>
      <c r="J11" s="101"/>
      <c r="K11" s="99"/>
      <c r="M11" s="288"/>
      <c r="N11" s="320"/>
      <c r="O11" s="321" t="e">
        <f>VLOOKUP(N11,пр.взв.!B1:E26,2,FALSE)</f>
        <v>#N/A</v>
      </c>
      <c r="P11" s="319" t="e">
        <f>VLOOKUP(N11,пр.взв.!B1:E26,4,FALSE)</f>
        <v>#N/A</v>
      </c>
      <c r="Q11" s="37"/>
    </row>
    <row r="12" spans="1:20" ht="15" customHeight="1" thickBot="1">
      <c r="A12" s="265"/>
      <c r="B12" s="95"/>
      <c r="C12" s="277">
        <v>7</v>
      </c>
      <c r="D12" s="281"/>
      <c r="E12" s="275"/>
      <c r="F12" s="291"/>
      <c r="G12" s="297"/>
      <c r="H12" s="89"/>
      <c r="I12" s="92"/>
      <c r="J12" s="101"/>
      <c r="K12" s="99"/>
      <c r="M12" s="285">
        <v>3</v>
      </c>
      <c r="N12" s="320">
        <v>6</v>
      </c>
      <c r="O12" s="321" t="str">
        <f>VLOOKUP(N12,пр.взв.!B9:F24,2,FALSE)</f>
        <v>ABBASAVA Leila</v>
      </c>
      <c r="P12" s="319" t="str">
        <f>VLOOKUP(N12,пр.взв.!B7:E24,4,FALSE)</f>
        <v>BLR</v>
      </c>
      <c r="Q12" s="37"/>
    </row>
    <row r="13" spans="1:20" ht="15" customHeight="1" thickBot="1">
      <c r="A13" s="266"/>
      <c r="B13" s="95"/>
      <c r="C13" s="278"/>
      <c r="D13" s="282"/>
      <c r="E13" s="276"/>
      <c r="F13" s="292"/>
      <c r="G13" s="89"/>
      <c r="H13" s="89"/>
      <c r="I13" s="92"/>
      <c r="J13" s="101"/>
      <c r="K13" s="99"/>
      <c r="M13" s="286"/>
      <c r="N13" s="320"/>
      <c r="O13" s="321" t="e">
        <f>VLOOKUP(N13,пр.взв.!B3:E28,2,FALSE)</f>
        <v>#N/A</v>
      </c>
      <c r="P13" s="319" t="e">
        <f>VLOOKUP(N13,пр.взв.!B3:E28,4,FALSE)</f>
        <v>#N/A</v>
      </c>
      <c r="Q13" s="37"/>
    </row>
    <row r="14" spans="1:20" ht="15" customHeight="1">
      <c r="C14" s="271"/>
      <c r="D14" s="88"/>
      <c r="E14" s="86"/>
      <c r="F14" s="87"/>
      <c r="G14" s="89"/>
      <c r="H14" s="89"/>
      <c r="I14" s="92"/>
      <c r="J14" s="101"/>
      <c r="K14" s="328">
        <v>3</v>
      </c>
      <c r="M14" s="293" t="s">
        <v>66</v>
      </c>
      <c r="N14" s="320">
        <v>5</v>
      </c>
      <c r="O14" s="321" t="str">
        <f>VLOOKUP(N14,пр.взв.!B1:F26,2,FALSE)</f>
        <v>ZHYLKYBAEVA AIZHAN</v>
      </c>
      <c r="P14" s="319" t="str">
        <f>VLOOKUP(N14,пр.взв.!B1:E26,4,FALSE)</f>
        <v>KAZ</v>
      </c>
      <c r="Q14" s="37"/>
    </row>
    <row r="15" spans="1:20" ht="15" customHeight="1" thickBot="1">
      <c r="C15" s="272"/>
      <c r="D15" s="88"/>
      <c r="E15" s="86"/>
      <c r="F15" s="87"/>
      <c r="G15" s="89"/>
      <c r="H15" s="89"/>
      <c r="I15" s="92"/>
      <c r="J15" s="101"/>
      <c r="K15" s="329"/>
      <c r="M15" s="295"/>
      <c r="N15" s="320"/>
      <c r="O15" s="321" t="e">
        <f>VLOOKUP(N15,пр.взв.!B5:E30,2,FALSE)</f>
        <v>#N/A</v>
      </c>
      <c r="P15" s="319" t="e">
        <f>VLOOKUP(N15,пр.взв.!B5:E30,4,FALSE)</f>
        <v>#N/A</v>
      </c>
      <c r="Q15" s="37"/>
    </row>
    <row r="16" spans="1:20" ht="15" customHeight="1" thickBot="1">
      <c r="A16" s="264" t="s">
        <v>44</v>
      </c>
      <c r="B16" s="95"/>
      <c r="C16" s="267">
        <v>2</v>
      </c>
      <c r="D16" s="279" t="str">
        <f>VLOOKUP(C16,пр.взв.!B7:F22,2,FALSE)</f>
        <v>BORISOVA Zinaida</v>
      </c>
      <c r="E16" s="269" t="str">
        <f>VLOOKUP(C16,пр.взв.!B7:F22,3,FALSE)</f>
        <v>1982 msic</v>
      </c>
      <c r="F16" s="289" t="str">
        <f>VLOOKUP(C16,пр.взв.!B7:F22,4,FALSE)</f>
        <v>RUS</v>
      </c>
      <c r="G16" s="103"/>
      <c r="H16" s="89"/>
      <c r="I16" s="92"/>
      <c r="J16" s="101"/>
      <c r="K16" s="99"/>
      <c r="M16" s="293" t="s">
        <v>66</v>
      </c>
      <c r="N16" s="320">
        <v>2</v>
      </c>
      <c r="O16" s="321" t="str">
        <f>VLOOKUP(N16,пр.взв.!B3:F28,2,FALSE)</f>
        <v>BORISOVA Zinaida</v>
      </c>
      <c r="P16" s="319" t="str">
        <f>VLOOKUP(N16,пр.взв.!B3:E28,4,FALSE)</f>
        <v>RUS</v>
      </c>
      <c r="Q16" s="37"/>
    </row>
    <row r="17" spans="1:17" ht="15" customHeight="1" thickBot="1">
      <c r="A17" s="265"/>
      <c r="B17" s="95"/>
      <c r="C17" s="268"/>
      <c r="D17" s="280">
        <f>пр.взв.!C10</f>
        <v>0</v>
      </c>
      <c r="E17" s="270"/>
      <c r="F17" s="290">
        <f>пр.взв.!E10</f>
        <v>0</v>
      </c>
      <c r="G17" s="298">
        <v>6</v>
      </c>
      <c r="H17" s="89"/>
      <c r="I17" s="92"/>
      <c r="J17" s="101"/>
      <c r="K17" s="99"/>
      <c r="M17" s="294"/>
      <c r="N17" s="325"/>
      <c r="O17" s="326" t="e">
        <f>VLOOKUP(N17,пр.взв.!B7:E32,2,FALSE)</f>
        <v>#N/A</v>
      </c>
      <c r="P17" s="327" t="e">
        <f>VLOOKUP(N17,пр.взв.!B7:E32,4,FALSE)</f>
        <v>#N/A</v>
      </c>
      <c r="Q17" s="37"/>
    </row>
    <row r="18" spans="1:17" ht="15" customHeight="1" thickBot="1">
      <c r="A18" s="265"/>
      <c r="B18" s="95"/>
      <c r="C18" s="283">
        <v>6</v>
      </c>
      <c r="D18" s="281" t="str">
        <f>VLOOKUP(C18,пр.взв.!B7:F22,2,FALSE)</f>
        <v>ABBASAVA Leila</v>
      </c>
      <c r="E18" s="275" t="str">
        <f>VLOOKUP(C18,пр.взв.!B7:F22,3,FALSE)</f>
        <v>1990 ms</v>
      </c>
      <c r="F18" s="291" t="str">
        <f>VLOOKUP(C18,пр.взв.!B7:F22,4,FALSE)</f>
        <v>BLR</v>
      </c>
      <c r="G18" s="299"/>
      <c r="H18" s="90"/>
      <c r="I18" s="91"/>
      <c r="J18" s="101"/>
      <c r="K18" s="99"/>
      <c r="M18" s="37"/>
    </row>
    <row r="19" spans="1:17" ht="15" customHeight="1" thickBot="1">
      <c r="A19" s="266"/>
      <c r="B19" s="95"/>
      <c r="C19" s="284"/>
      <c r="D19" s="282">
        <f>пр.взв.!C18</f>
        <v>0</v>
      </c>
      <c r="E19" s="276"/>
      <c r="F19" s="292">
        <f>пр.взв.!E18</f>
        <v>0</v>
      </c>
      <c r="G19" s="104"/>
      <c r="H19" s="92"/>
      <c r="I19" s="296">
        <v>4</v>
      </c>
      <c r="J19" s="102"/>
      <c r="K19" s="99"/>
      <c r="M19" s="37"/>
    </row>
    <row r="20" spans="1:17" ht="15" customHeight="1" thickBot="1">
      <c r="A20" s="264" t="s">
        <v>45</v>
      </c>
      <c r="B20" s="95"/>
      <c r="C20" s="267">
        <v>4</v>
      </c>
      <c r="D20" s="279" t="str">
        <f>VLOOKUP(C20,пр.взв.!B7:F22,2,FALSE)</f>
        <v>ARUTYINIAN Gayane</v>
      </c>
      <c r="E20" s="269" t="str">
        <f>VLOOKUP(C20,пр.взв.!B7:F22,3,FALSE)</f>
        <v>1984 msic</v>
      </c>
      <c r="F20" s="289" t="str">
        <f>VLOOKUP(C20,пр.взв.!B7:F22,4,FALSE)</f>
        <v>RUS</v>
      </c>
      <c r="G20" s="89"/>
      <c r="H20" s="92"/>
      <c r="I20" s="297"/>
      <c r="J20" s="78"/>
      <c r="K20" s="99"/>
      <c r="M20" s="37"/>
    </row>
    <row r="21" spans="1:17" ht="15" customHeight="1">
      <c r="A21" s="265"/>
      <c r="B21" s="95"/>
      <c r="C21" s="268"/>
      <c r="D21" s="280">
        <f>пр.взв.!C14</f>
        <v>0</v>
      </c>
      <c r="E21" s="270"/>
      <c r="F21" s="290">
        <f>пр.взв.!E14</f>
        <v>0</v>
      </c>
      <c r="G21" s="296">
        <v>4</v>
      </c>
      <c r="H21" s="93"/>
      <c r="I21" s="91"/>
      <c r="J21" s="78"/>
      <c r="K21" s="99"/>
      <c r="M21" s="37"/>
    </row>
    <row r="22" spans="1:17" ht="15" customHeight="1" thickBot="1">
      <c r="A22" s="265"/>
      <c r="B22" s="95"/>
      <c r="C22" s="283">
        <v>8</v>
      </c>
      <c r="D22" s="281"/>
      <c r="E22" s="275"/>
      <c r="F22" s="291"/>
      <c r="G22" s="297"/>
      <c r="H22" s="89"/>
      <c r="I22" s="92"/>
      <c r="J22" s="78"/>
      <c r="K22" s="99"/>
      <c r="O22" s="82"/>
      <c r="P22" s="83"/>
      <c r="Q22" s="37"/>
    </row>
    <row r="23" spans="1:17" ht="15" customHeight="1" thickBot="1">
      <c r="A23" s="266"/>
      <c r="B23" s="95"/>
      <c r="C23" s="284"/>
      <c r="D23" s="282"/>
      <c r="E23" s="276"/>
      <c r="F23" s="292"/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6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7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6"/>
      <c r="M28" t="str">
        <f>[1]реквизиты!$G$11</f>
        <v>/RUS/</v>
      </c>
    </row>
    <row r="29" spans="1:17" ht="15">
      <c r="J29" s="80"/>
      <c r="M29" s="98"/>
    </row>
  </sheetData>
  <mergeCells count="73">
    <mergeCell ref="I19:I20"/>
    <mergeCell ref="K14:K15"/>
    <mergeCell ref="N14:N15"/>
    <mergeCell ref="O14:O15"/>
    <mergeCell ref="P14:P15"/>
    <mergeCell ref="N16:N17"/>
    <mergeCell ref="O16:O17"/>
    <mergeCell ref="P16:P17"/>
    <mergeCell ref="N12:N13"/>
    <mergeCell ref="O12:O13"/>
    <mergeCell ref="P12:P13"/>
    <mergeCell ref="O6:O7"/>
    <mergeCell ref="P6:P7"/>
    <mergeCell ref="N6:N7"/>
    <mergeCell ref="N8:N9"/>
    <mergeCell ref="O8:O9"/>
    <mergeCell ref="P8:P9"/>
    <mergeCell ref="N10:N11"/>
    <mergeCell ref="O10:O11"/>
    <mergeCell ref="E1:J1"/>
    <mergeCell ref="K1:P1"/>
    <mergeCell ref="E2:J2"/>
    <mergeCell ref="K2:P2"/>
    <mergeCell ref="M8:M9"/>
    <mergeCell ref="M6:M7"/>
    <mergeCell ref="M4:P4"/>
    <mergeCell ref="G7:G8"/>
    <mergeCell ref="F6:F7"/>
    <mergeCell ref="F8:F9"/>
    <mergeCell ref="I9:I10"/>
    <mergeCell ref="P10:P11"/>
    <mergeCell ref="A20:A23"/>
    <mergeCell ref="C20:C21"/>
    <mergeCell ref="E20:E21"/>
    <mergeCell ref="C22:C23"/>
    <mergeCell ref="E22:E23"/>
    <mergeCell ref="D22:D23"/>
    <mergeCell ref="D20:D21"/>
    <mergeCell ref="D16:D17"/>
    <mergeCell ref="C10:C11"/>
    <mergeCell ref="E10:E11"/>
    <mergeCell ref="C12:C13"/>
    <mergeCell ref="G21:G22"/>
    <mergeCell ref="G11:G12"/>
    <mergeCell ref="G17:G18"/>
    <mergeCell ref="F22:F23"/>
    <mergeCell ref="F16:F17"/>
    <mergeCell ref="D18:D19"/>
    <mergeCell ref="F18:F19"/>
    <mergeCell ref="F20:F21"/>
    <mergeCell ref="E18:E19"/>
    <mergeCell ref="M12:M13"/>
    <mergeCell ref="M10:M11"/>
    <mergeCell ref="F10:F11"/>
    <mergeCell ref="F12:F13"/>
    <mergeCell ref="M16:M17"/>
    <mergeCell ref="M14:M15"/>
    <mergeCell ref="A6:A9"/>
    <mergeCell ref="A10:A13"/>
    <mergeCell ref="A16:A19"/>
    <mergeCell ref="C16:C17"/>
    <mergeCell ref="E16:E17"/>
    <mergeCell ref="C14:C15"/>
    <mergeCell ref="C6:C7"/>
    <mergeCell ref="E6:E7"/>
    <mergeCell ref="E8:E9"/>
    <mergeCell ref="C8:C9"/>
    <mergeCell ref="E12:E13"/>
    <mergeCell ref="D10:D11"/>
    <mergeCell ref="D12:D13"/>
    <mergeCell ref="C18:C19"/>
    <mergeCell ref="D6:D7"/>
    <mergeCell ref="D8:D9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2014-03-25T14:50:53Z</cp:lastPrinted>
  <dcterms:created xsi:type="dcterms:W3CDTF">1996-10-08T23:32:33Z</dcterms:created>
  <dcterms:modified xsi:type="dcterms:W3CDTF">2014-03-25T14:52:22Z</dcterms:modified>
</cp:coreProperties>
</file>