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<sst xmlns="http://schemas.openxmlformats.org/spreadsheetml/2006/main" count="186" uniqueCount="72">
  <si>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</si>
  <si>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</si>
  <si>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</si>
  <si>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</si>
  <si>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</si>
  <si>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</si>
  <si>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</si>
  <si>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</si>
  <si>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</si>
  <si>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</si>
  <si>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</si>
  <si>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</si>
  <si>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</si>
  <si>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</si>
  <si>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</si>
  <si>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</si>
  <si>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</si>
  <si>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</si>
  <si>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</si>
  <si>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</si>
  <si>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</si>
  <si>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</si>
  <si>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</si>
  <si>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</si>
  <si>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</si>
  <si>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</si>
  <si>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</si>
  <si>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</si>
  <si>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</si>
  <si>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</si>
  <si>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</si>
  <si>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</si>
  <si>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</si>
  <si>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</si>
  <si>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</si>
  <si>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</si>
  <si>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</si>
  <si>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</si>
  <si>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</si>
  <si>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</si>
  <si>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</si>
  <si>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</si>
  <si>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</si>
  <si>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</si>
  <si>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</si>
  <si>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</si>
  <si>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</si>
  <si>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</si>
  <si>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</si>
  <si>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</si>
  <si>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Тренер победителя:</t>
  </si>
  <si>
    <t>КОВАЛЕЦ Дмитрий Михайлович</t>
  </si>
  <si>
    <t>01.01.93,кмс</t>
  </si>
  <si>
    <t>Московская,С.Посад</t>
  </si>
  <si>
    <t>Семёнов АВ</t>
  </si>
  <si>
    <t>ЛОГУНОВ Александр Андреевич</t>
  </si>
  <si>
    <t>04.11.92,кмс</t>
  </si>
  <si>
    <t>Тверская,Ржев</t>
  </si>
  <si>
    <t>Образцов АН</t>
  </si>
  <si>
    <t>МУТАЕВ Магомед Бахмудович</t>
  </si>
  <si>
    <t>11.03.89,кмс</t>
  </si>
  <si>
    <t>Ярославская,Рыбинск</t>
  </si>
  <si>
    <t>Тагиров ТШ</t>
  </si>
  <si>
    <t>МЕДВЕДЕВ Николай Александрович</t>
  </si>
  <si>
    <t>12.04.88,кмс</t>
  </si>
  <si>
    <t>Смоленская,Смоленск</t>
  </si>
  <si>
    <t>Федюков АА</t>
  </si>
  <si>
    <t>РАДЖАБОВ Алерза Рамисович</t>
  </si>
  <si>
    <t>Костромская,Кострома</t>
  </si>
  <si>
    <t>Румянцев С</t>
  </si>
  <si>
    <t>в.к. 90 кг</t>
  </si>
  <si>
    <t>4\0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</si>
</sst>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2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right"/>
    </xf>
    <xf numFmtId="0" fontId="35" fillId="0" borderId="1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/>
    </xf>
    <xf numFmtId="0" fontId="9" fillId="0" borderId="0" xfId="0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0" fillId="0" borderId="25" xfId="0" applyBorder="1" applyAlignment="1">
      <alignment/>
    </xf>
    <xf numFmtId="49" fontId="47" fillId="0" borderId="0" xfId="0" applyNumberFormat="1" applyFont="1" applyBorder="1" applyAlignment="1">
      <alignment horizontal="center" vertical="center"/>
    </xf>
    <xf numFmtId="0" fontId="47" fillId="0" borderId="0" xfId="0" applyNumberFormat="1" applyFont="1" applyBorder="1" applyAlignment="1">
      <alignment horizontal="center"/>
    </xf>
    <xf numFmtId="49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left"/>
    </xf>
    <xf numFmtId="0" fontId="47" fillId="0" borderId="26" xfId="0" applyFont="1" applyBorder="1" applyAlignment="1">
      <alignment horizontal="left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29" fillId="24" borderId="30" xfId="42" applyFont="1" applyFill="1" applyBorder="1" applyAlignment="1" applyProtection="1">
      <alignment horizontal="center" vertical="center" wrapText="1"/>
      <protection/>
    </xf>
    <xf numFmtId="0" fontId="0" fillId="24" borderId="31" xfId="0" applyFill="1" applyBorder="1" applyAlignment="1">
      <alignment/>
    </xf>
    <xf numFmtId="0" fontId="0" fillId="24" borderId="32" xfId="0" applyFill="1" applyBorder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6" fillId="0" borderId="37" xfId="0" applyNumberFormat="1" applyFont="1" applyBorder="1" applyAlignment="1">
      <alignment horizontal="center" vertical="center" wrapText="1"/>
    </xf>
    <xf numFmtId="0" fontId="46" fillId="0" borderId="38" xfId="0" applyNumberFormat="1" applyFont="1" applyBorder="1" applyAlignment="1">
      <alignment horizontal="center" vertical="center" wrapText="1"/>
    </xf>
    <xf numFmtId="0" fontId="46" fillId="0" borderId="39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6" fillId="0" borderId="34" xfId="0" applyNumberFormat="1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46" fillId="0" borderId="52" xfId="42" applyFont="1" applyFill="1" applyBorder="1" applyAlignment="1" applyProtection="1">
      <alignment horizontal="center" vertical="center" wrapText="1"/>
      <protection/>
    </xf>
    <xf numFmtId="0" fontId="46" fillId="0" borderId="44" xfId="42" applyFont="1" applyFill="1" applyBorder="1" applyAlignment="1" applyProtection="1">
      <alignment horizontal="center" vertical="center" wrapText="1"/>
      <protection/>
    </xf>
    <xf numFmtId="0" fontId="46" fillId="0" borderId="43" xfId="42" applyFont="1" applyFill="1" applyBorder="1" applyAlignment="1" applyProtection="1">
      <alignment horizontal="center" vertical="center" wrapText="1"/>
      <protection/>
    </xf>
    <xf numFmtId="0" fontId="46" fillId="0" borderId="14" xfId="42" applyFont="1" applyFill="1" applyBorder="1" applyAlignment="1" applyProtection="1">
      <alignment horizontal="center" vertical="center" wrapText="1"/>
      <protection/>
    </xf>
    <xf numFmtId="0" fontId="4" fillId="0" borderId="52" xfId="42" applyFont="1" applyFill="1" applyBorder="1" applyAlignment="1" applyProtection="1">
      <alignment horizontal="center" vertical="center" wrapText="1"/>
      <protection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5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17" xfId="42" applyFont="1" applyFill="1" applyBorder="1" applyAlignment="1" applyProtection="1">
      <alignment horizontal="left" vertical="center" wrapText="1"/>
      <protection/>
    </xf>
    <xf numFmtId="0" fontId="4" fillId="0" borderId="18" xfId="42" applyFont="1" applyFill="1" applyBorder="1" applyAlignment="1" applyProtection="1">
      <alignment horizontal="left" vertical="center" wrapText="1"/>
      <protection/>
    </xf>
    <xf numFmtId="0" fontId="4" fillId="0" borderId="19" xfId="42" applyFont="1" applyFill="1" applyBorder="1" applyAlignment="1" applyProtection="1">
      <alignment horizontal="left" vertical="center" wrapText="1"/>
      <protection/>
    </xf>
    <xf numFmtId="0" fontId="4" fillId="0" borderId="5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0" fontId="4" fillId="17" borderId="53" xfId="0" applyFont="1" applyFill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4" fillId="0" borderId="39" xfId="42" applyFont="1" applyFill="1" applyBorder="1" applyAlignment="1" applyProtection="1">
      <alignment horizontal="left" vertical="center" wrapText="1"/>
      <protection/>
    </xf>
    <xf numFmtId="0" fontId="4" fillId="0" borderId="38" xfId="42" applyFont="1" applyFill="1" applyBorder="1" applyAlignment="1" applyProtection="1">
      <alignment horizontal="left" vertical="center" wrapText="1"/>
      <protection/>
    </xf>
    <xf numFmtId="0" fontId="4" fillId="25" borderId="53" xfId="0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49" fontId="0" fillId="0" borderId="53" xfId="42" applyNumberFormat="1" applyFont="1" applyBorder="1" applyAlignment="1" applyProtection="1">
      <alignment horizontal="center" vertical="center" wrapText="1"/>
      <protection/>
    </xf>
    <xf numFmtId="0" fontId="4" fillId="0" borderId="53" xfId="42" applyFont="1" applyFill="1" applyBorder="1" applyAlignment="1" applyProtection="1">
      <alignment horizontal="left" vertical="center" wrapText="1"/>
      <protection/>
    </xf>
    <xf numFmtId="0" fontId="29" fillId="0" borderId="54" xfId="42" applyFont="1" applyBorder="1" applyAlignment="1" applyProtection="1">
      <alignment horizontal="center" vertical="center" wrapText="1"/>
      <protection/>
    </xf>
    <xf numFmtId="0" fontId="29" fillId="0" borderId="16" xfId="42" applyFont="1" applyBorder="1" applyAlignment="1" applyProtection="1">
      <alignment horizontal="center" vertical="center" wrapText="1"/>
      <protection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4" fillId="0" borderId="53" xfId="0" applyFont="1" applyBorder="1" applyAlignment="1">
      <alignment horizontal="left" vertical="center" wrapText="1"/>
    </xf>
    <xf numFmtId="0" fontId="0" fillId="0" borderId="53" xfId="0" applyFont="1" applyBorder="1" applyAlignment="1">
      <alignment/>
    </xf>
    <xf numFmtId="0" fontId="4" fillId="0" borderId="53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32" fillId="0" borderId="53" xfId="0" applyNumberFormat="1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center" vertical="center" wrapText="1"/>
    </xf>
    <xf numFmtId="14" fontId="4" fillId="0" borderId="53" xfId="0" applyNumberFormat="1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4" fillId="0" borderId="56" xfId="0" applyFont="1" applyBorder="1" applyAlignment="1">
      <alignment horizontal="center" vertical="center" wrapText="1"/>
    </xf>
    <xf numFmtId="0" fontId="44" fillId="0" borderId="57" xfId="0" applyFont="1" applyBorder="1" applyAlignment="1">
      <alignment horizontal="center" vertical="center" wrapText="1"/>
    </xf>
    <xf numFmtId="49" fontId="44" fillId="0" borderId="33" xfId="0" applyNumberFormat="1" applyFont="1" applyBorder="1" applyAlignment="1">
      <alignment horizontal="center" vertical="center" wrapText="1"/>
    </xf>
    <xf numFmtId="49" fontId="44" fillId="0" borderId="34" xfId="0" applyNumberFormat="1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58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49" fontId="44" fillId="0" borderId="60" xfId="0" applyNumberFormat="1" applyFont="1" applyBorder="1" applyAlignment="1">
      <alignment horizontal="center" vertical="center" wrapText="1"/>
    </xf>
    <xf numFmtId="0" fontId="44" fillId="0" borderId="6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42" fillId="0" borderId="56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0" fillId="0" borderId="56" xfId="42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0" fillId="0" borderId="56" xfId="42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0" fillId="0" borderId="33" xfId="42" applyFont="1" applyBorder="1" applyAlignment="1">
      <alignment horizontal="left" vertical="center" wrapText="1"/>
    </xf>
    <xf numFmtId="0" fontId="0" fillId="0" borderId="38" xfId="42" applyFont="1" applyBorder="1" applyAlignment="1">
      <alignment horizontal="left" vertical="center" wrapText="1"/>
    </xf>
    <xf numFmtId="0" fontId="42" fillId="0" borderId="57" xfId="0" applyFont="1" applyBorder="1" applyAlignment="1">
      <alignment horizontal="center" vertical="center" wrapText="1"/>
    </xf>
    <xf numFmtId="0" fontId="0" fillId="0" borderId="39" xfId="42" applyFont="1" applyBorder="1" applyAlignment="1">
      <alignment horizontal="left" vertical="center" wrapText="1"/>
    </xf>
    <xf numFmtId="0" fontId="0" fillId="0" borderId="34" xfId="42" applyFont="1" applyBorder="1" applyAlignment="1">
      <alignment horizontal="left" vertical="center" wrapText="1"/>
    </xf>
    <xf numFmtId="0" fontId="0" fillId="0" borderId="33" xfId="42" applyFont="1" applyBorder="1" applyAlignment="1">
      <alignment horizontal="center" vertical="center" wrapText="1"/>
    </xf>
    <xf numFmtId="0" fontId="0" fillId="0" borderId="38" xfId="42" applyFont="1" applyBorder="1" applyAlignment="1">
      <alignment horizontal="center" vertical="center" wrapText="1"/>
    </xf>
    <xf numFmtId="0" fontId="0" fillId="0" borderId="53" xfId="42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0" fillId="0" borderId="53" xfId="42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39" xfId="42" applyFont="1" applyBorder="1" applyAlignment="1">
      <alignment horizontal="center" vertical="center" wrapText="1"/>
    </xf>
    <xf numFmtId="0" fontId="0" fillId="0" borderId="34" xfId="42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49" fontId="42" fillId="0" borderId="38" xfId="0" applyNumberFormat="1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1" fillId="0" borderId="39" xfId="0" applyNumberFormat="1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2" fillId="0" borderId="56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4" fillId="0" borderId="47" xfId="42" applyFont="1" applyBorder="1" applyAlignment="1" applyProtection="1">
      <alignment horizontal="left" vertical="center" wrapText="1"/>
      <protection/>
    </xf>
    <xf numFmtId="0" fontId="4" fillId="0" borderId="50" xfId="0" applyFont="1" applyBorder="1" applyAlignment="1">
      <alignment horizontal="left" vertical="center" wrapText="1"/>
    </xf>
    <xf numFmtId="0" fontId="4" fillId="0" borderId="47" xfId="42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>
      <alignment horizontal="center" vertical="center" wrapText="1"/>
    </xf>
    <xf numFmtId="0" fontId="3" fillId="0" borderId="63" xfId="42" applyFont="1" applyBorder="1" applyAlignment="1" applyProtection="1">
      <alignment horizontal="center" vertical="center" wrapText="1"/>
      <protection/>
    </xf>
    <xf numFmtId="0" fontId="3" fillId="0" borderId="40" xfId="42" applyFont="1" applyBorder="1" applyAlignment="1" applyProtection="1">
      <alignment horizontal="center" vertical="center" wrapText="1"/>
      <protection/>
    </xf>
    <xf numFmtId="0" fontId="3" fillId="0" borderId="64" xfId="42" applyFont="1" applyBorder="1" applyAlignment="1" applyProtection="1">
      <alignment horizontal="center" vertical="center" wrapText="1"/>
      <protection/>
    </xf>
    <xf numFmtId="0" fontId="1" fillId="0" borderId="6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66" xfId="42" applyFont="1" applyBorder="1" applyAlignment="1" applyProtection="1">
      <alignment horizontal="center" vertical="center" wrapText="1"/>
      <protection/>
    </xf>
    <xf numFmtId="0" fontId="1" fillId="0" borderId="67" xfId="0" applyFont="1" applyBorder="1" applyAlignment="1">
      <alignment horizontal="center" vertical="center" wrapText="1"/>
    </xf>
    <xf numFmtId="0" fontId="4" fillId="0" borderId="66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29" fillId="0" borderId="55" xfId="42" applyFont="1" applyBorder="1" applyAlignment="1" applyProtection="1">
      <alignment horizontal="center" vertical="center" wrapText="1"/>
      <protection/>
    </xf>
    <xf numFmtId="0" fontId="29" fillId="24" borderId="31" xfId="42" applyFont="1" applyFill="1" applyBorder="1" applyAlignment="1" applyProtection="1">
      <alignment horizontal="center" vertical="center" wrapText="1"/>
      <protection/>
    </xf>
    <xf numFmtId="0" fontId="29" fillId="24" borderId="32" xfId="42" applyFont="1" applyFill="1" applyBorder="1" applyAlignment="1" applyProtection="1">
      <alignment horizontal="center" vertical="center" wrapText="1"/>
      <protection/>
    </xf>
    <xf numFmtId="0" fontId="0" fillId="0" borderId="40" xfId="42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center" vertical="center"/>
    </xf>
    <xf numFmtId="0" fontId="37" fillId="25" borderId="30" xfId="42" applyFont="1" applyFill="1" applyBorder="1" applyAlignment="1">
      <alignment horizontal="center" vertical="center"/>
    </xf>
    <xf numFmtId="0" fontId="37" fillId="25" borderId="31" xfId="42" applyFont="1" applyFill="1" applyBorder="1" applyAlignment="1">
      <alignment horizontal="center" vertical="center"/>
    </xf>
    <xf numFmtId="0" fontId="37" fillId="25" borderId="32" xfId="42" applyFont="1" applyFill="1" applyBorder="1" applyAlignment="1">
      <alignment horizontal="center" vertical="center"/>
    </xf>
    <xf numFmtId="0" fontId="38" fillId="17" borderId="63" xfId="0" applyFont="1" applyFill="1" applyBorder="1" applyAlignment="1">
      <alignment horizontal="center" vertical="center"/>
    </xf>
    <xf numFmtId="0" fontId="38" fillId="17" borderId="68" xfId="0" applyFont="1" applyFill="1" applyBorder="1" applyAlignment="1">
      <alignment horizontal="center" vertical="center"/>
    </xf>
    <xf numFmtId="0" fontId="38" fillId="17" borderId="54" xfId="0" applyFont="1" applyFill="1" applyBorder="1" applyAlignment="1">
      <alignment horizontal="center" vertical="center"/>
    </xf>
    <xf numFmtId="0" fontId="39" fillId="0" borderId="4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5" fillId="0" borderId="64" xfId="0" applyFont="1" applyBorder="1" applyAlignment="1">
      <alignment horizontal="center" vertical="center" wrapText="1"/>
    </xf>
    <xf numFmtId="0" fontId="35" fillId="0" borderId="69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8" fillId="25" borderId="63" xfId="0" applyFont="1" applyFill="1" applyBorder="1" applyAlignment="1">
      <alignment horizontal="center" vertical="center"/>
    </xf>
    <xf numFmtId="0" fontId="38" fillId="25" borderId="68" xfId="0" applyFont="1" applyFill="1" applyBorder="1" applyAlignment="1">
      <alignment horizontal="center" vertical="center"/>
    </xf>
    <xf numFmtId="0" fontId="38" fillId="25" borderId="54" xfId="0" applyFont="1" applyFill="1" applyBorder="1" applyAlignment="1">
      <alignment horizontal="center" vertical="center"/>
    </xf>
    <xf numFmtId="0" fontId="38" fillId="26" borderId="63" xfId="0" applyFont="1" applyFill="1" applyBorder="1" applyAlignment="1">
      <alignment horizontal="center" vertical="center"/>
    </xf>
    <xf numFmtId="0" fontId="38" fillId="26" borderId="68" xfId="0" applyFont="1" applyFill="1" applyBorder="1" applyAlignment="1">
      <alignment horizontal="center" vertical="center"/>
    </xf>
    <xf numFmtId="0" fontId="38" fillId="26" borderId="54" xfId="0" applyFont="1" applyFill="1" applyBorder="1" applyAlignment="1">
      <alignment horizontal="center" vertical="center"/>
    </xf>
    <xf numFmtId="0" fontId="35" fillId="0" borderId="63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 wrapText="1"/>
    </xf>
    <xf numFmtId="0" fontId="46" fillId="0" borderId="0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0" xfId="42" applyFont="1" applyBorder="1" applyAlignment="1">
      <alignment horizontal="center" vertical="center"/>
    </xf>
    <xf numFmtId="0" fontId="1" fillId="0" borderId="31" xfId="42" applyFont="1" applyBorder="1" applyAlignment="1">
      <alignment horizontal="center" vertical="center"/>
    </xf>
    <xf numFmtId="0" fontId="1" fillId="0" borderId="32" xfId="42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46" fillId="0" borderId="47" xfId="42" applyFont="1" applyBorder="1" applyAlignment="1" applyProtection="1">
      <alignment horizontal="center" vertical="center" wrapText="1"/>
      <protection/>
    </xf>
    <xf numFmtId="0" fontId="46" fillId="0" borderId="45" xfId="0" applyFont="1" applyBorder="1" applyAlignment="1">
      <alignment horizontal="center" vertical="center" wrapText="1"/>
    </xf>
    <xf numFmtId="0" fontId="46" fillId="0" borderId="47" xfId="42" applyFont="1" applyBorder="1" applyAlignment="1" applyProtection="1">
      <alignment horizontal="left" vertical="center" wrapText="1"/>
      <protection/>
    </xf>
    <xf numFmtId="0" fontId="46" fillId="0" borderId="50" xfId="0" applyFont="1" applyBorder="1" applyAlignment="1">
      <alignment horizontal="left" vertical="center" wrapText="1"/>
    </xf>
    <xf numFmtId="0" fontId="34" fillId="0" borderId="70" xfId="0" applyNumberFormat="1" applyFont="1" applyBorder="1" applyAlignment="1">
      <alignment horizontal="center" vertical="center" wrapText="1"/>
    </xf>
    <xf numFmtId="0" fontId="34" fillId="0" borderId="71" xfId="0" applyNumberFormat="1" applyFont="1" applyBorder="1" applyAlignment="1">
      <alignment horizontal="center" vertical="center" wrapText="1"/>
    </xf>
    <xf numFmtId="0" fontId="34" fillId="0" borderId="72" xfId="0" applyNumberFormat="1" applyFont="1" applyBorder="1" applyAlignment="1">
      <alignment horizontal="center" vertical="center" wrapText="1"/>
    </xf>
    <xf numFmtId="0" fontId="34" fillId="0" borderId="73" xfId="0" applyNumberFormat="1" applyFont="1" applyBorder="1" applyAlignment="1">
      <alignment horizontal="center" vertical="center" wrapText="1"/>
    </xf>
    <xf numFmtId="0" fontId="34" fillId="0" borderId="74" xfId="0" applyNumberFormat="1" applyFont="1" applyBorder="1" applyAlignment="1">
      <alignment horizontal="center" vertical="center" wrapText="1"/>
    </xf>
    <xf numFmtId="0" fontId="34" fillId="0" borderId="75" xfId="0" applyNumberFormat="1" applyFont="1" applyBorder="1" applyAlignment="1">
      <alignment horizontal="center" vertical="center" wrapText="1"/>
    </xf>
    <xf numFmtId="0" fontId="46" fillId="0" borderId="45" xfId="0" applyFont="1" applyBorder="1" applyAlignment="1">
      <alignment horizontal="left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46" fillId="0" borderId="5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46" fillId="0" borderId="0" xfId="42" applyFont="1" applyBorder="1" applyAlignment="1" applyProtection="1">
      <alignment horizontal="left" vertical="center" wrapText="1"/>
      <protection/>
    </xf>
    <xf numFmtId="0" fontId="46" fillId="0" borderId="0" xfId="0" applyFont="1" applyBorder="1" applyAlignment="1">
      <alignment horizontal="left" vertical="center" wrapText="1"/>
    </xf>
    <xf numFmtId="0" fontId="11" fillId="0" borderId="82" xfId="42" applyFont="1" applyBorder="1" applyAlignment="1" applyProtection="1">
      <alignment horizontal="center" vertical="center" wrapText="1"/>
      <protection/>
    </xf>
    <xf numFmtId="0" fontId="11" fillId="0" borderId="83" xfId="42" applyFont="1" applyBorder="1" applyAlignment="1" applyProtection="1">
      <alignment horizontal="center" vertical="center" wrapText="1"/>
      <protection/>
    </xf>
    <xf numFmtId="0" fontId="11" fillId="0" borderId="84" xfId="42" applyFont="1" applyBorder="1" applyAlignment="1" applyProtection="1">
      <alignment horizontal="center" vertical="center" wrapText="1"/>
      <protection/>
    </xf>
    <xf numFmtId="0" fontId="11" fillId="0" borderId="85" xfId="42" applyFont="1" applyBorder="1" applyAlignment="1" applyProtection="1">
      <alignment horizontal="center" vertical="center" wrapText="1"/>
      <protection/>
    </xf>
    <xf numFmtId="0" fontId="11" fillId="0" borderId="86" xfId="42" applyFont="1" applyBorder="1" applyAlignment="1" applyProtection="1">
      <alignment horizontal="center" vertical="center" wrapText="1"/>
      <protection/>
    </xf>
    <xf numFmtId="0" fontId="11" fillId="0" borderId="87" xfId="42" applyFont="1" applyBorder="1" applyAlignment="1" applyProtection="1">
      <alignment horizontal="center" vertical="center" wrapText="1"/>
      <protection/>
    </xf>
    <xf numFmtId="0" fontId="4" fillId="0" borderId="63" xfId="42" applyFont="1" applyBorder="1" applyAlignment="1" applyProtection="1">
      <alignment horizontal="left" vertical="center" wrapText="1"/>
      <protection/>
    </xf>
    <xf numFmtId="0" fontId="4" fillId="0" borderId="64" xfId="42" applyFont="1" applyBorder="1" applyAlignment="1" applyProtection="1">
      <alignment horizontal="left" vertical="center" wrapText="1"/>
      <protection/>
    </xf>
    <xf numFmtId="0" fontId="4" fillId="0" borderId="54" xfId="42" applyFont="1" applyBorder="1" applyAlignment="1" applyProtection="1">
      <alignment horizontal="left" vertical="center" wrapText="1"/>
      <protection/>
    </xf>
    <xf numFmtId="0" fontId="4" fillId="0" borderId="55" xfId="42" applyFont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Центрального федерального округа по боевому самбо</v>
          </cell>
        </row>
        <row r="3">
          <cell r="A3" t="str">
            <v>24-25 декабря 2014 г.   г.Кострома</v>
          </cell>
        </row>
        <row r="7">
          <cell r="G7" t="str">
            <v>Рычёв С.В.</v>
          </cell>
        </row>
        <row r="8">
          <cell r="A8" t="str">
            <v>Гл. секретарь, судья ВК</v>
          </cell>
          <cell r="G8" t="str">
            <v>/Александров 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0"/>
  <sheetViews>
    <sheetView tabSelected="1" zoomScalePageLayoutView="0" workbookViewId="0" topLeftCell="A1">
      <selection activeCell="A1" sqref="A1:H3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3.28125" style="0" customWidth="1"/>
    <col min="7" max="7" width="10.140625" style="0" customWidth="1"/>
    <col min="8" max="8" width="19.7109375" style="0" customWidth="1"/>
  </cols>
  <sheetData>
    <row r="1" spans="1:22" ht="27.75" customHeight="1">
      <c r="A1" s="113" t="s">
        <v>28</v>
      </c>
      <c r="B1" s="113"/>
      <c r="C1" s="113"/>
      <c r="D1" s="113"/>
      <c r="E1" s="113"/>
      <c r="F1" s="113"/>
      <c r="G1" s="113"/>
      <c r="H1" s="113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8" ht="22.5" customHeight="1" thickBot="1">
      <c r="A2" s="114" t="s">
        <v>25</v>
      </c>
      <c r="B2" s="98"/>
      <c r="C2" s="98"/>
      <c r="D2" s="98"/>
      <c r="E2" s="98"/>
      <c r="F2" s="98"/>
      <c r="G2" s="98"/>
      <c r="H2" s="98"/>
    </row>
    <row r="3" spans="1:8" ht="31.5" customHeight="1" thickBot="1">
      <c r="A3" s="115" t="str">
        <f>'пр.хода'!C3</f>
        <v>Чемпионат Центрального федерального округа по боевому самбо</v>
      </c>
      <c r="B3" s="116"/>
      <c r="C3" s="116"/>
      <c r="D3" s="116"/>
      <c r="E3" s="116"/>
      <c r="F3" s="116"/>
      <c r="G3" s="116"/>
      <c r="H3" s="117"/>
    </row>
    <row r="4" spans="1:8" ht="21.75" customHeight="1">
      <c r="A4" s="125" t="str">
        <f>'пр.хода'!C4</f>
        <v>24-25 декабря 2014 г.   г.Кострома</v>
      </c>
      <c r="B4" s="125"/>
      <c r="C4" s="125"/>
      <c r="D4" s="125"/>
      <c r="E4" s="125"/>
      <c r="F4" s="125"/>
      <c r="G4" s="125"/>
      <c r="H4" s="125"/>
    </row>
    <row r="5" spans="4:6" ht="20.25" customHeight="1" thickBot="1">
      <c r="D5" s="126" t="str">
        <f>HYPERLINK('пр.взв.'!D4)</f>
        <v>в.к. 90 кг</v>
      </c>
      <c r="E5" s="126"/>
      <c r="F5" s="126"/>
    </row>
    <row r="6" spans="1:8" ht="12.75" customHeight="1">
      <c r="A6" s="127" t="s">
        <v>11</v>
      </c>
      <c r="B6" s="129" t="s">
        <v>5</v>
      </c>
      <c r="C6" s="131" t="s">
        <v>6</v>
      </c>
      <c r="D6" s="133" t="s">
        <v>7</v>
      </c>
      <c r="E6" s="135" t="s">
        <v>8</v>
      </c>
      <c r="F6" s="133"/>
      <c r="G6" s="118" t="s">
        <v>10</v>
      </c>
      <c r="H6" s="109" t="s">
        <v>9</v>
      </c>
    </row>
    <row r="7" spans="1:8" ht="13.5" thickBot="1">
      <c r="A7" s="128"/>
      <c r="B7" s="130"/>
      <c r="C7" s="132"/>
      <c r="D7" s="134"/>
      <c r="E7" s="136"/>
      <c r="F7" s="134"/>
      <c r="G7" s="119"/>
      <c r="H7" s="110"/>
    </row>
    <row r="8" spans="1:8" ht="12.75" customHeight="1">
      <c r="A8" s="143">
        <v>1</v>
      </c>
      <c r="B8" s="144">
        <f>'пр.хода'!H9</f>
        <v>5</v>
      </c>
      <c r="C8" s="145" t="str">
        <f>VLOOKUP(B8,'пр.взв.'!B7:H16,2,FALSE)</f>
        <v>РАДЖАБОВ Алерза Рамисович</v>
      </c>
      <c r="D8" s="146" t="str">
        <f>VLOOKUP(B8,'пр.взв.'!B7:H16,3,FALSE)</f>
        <v>01.01.93,кмс</v>
      </c>
      <c r="E8" s="155">
        <f>VLOOKUP(B8,'пр.взв.'!B7:H16,4,FALSE)</f>
        <v>0</v>
      </c>
      <c r="F8" s="120" t="str">
        <f>VLOOKUP(B8,'пр.взв.'!B7:H16,5,FALSE)</f>
        <v>Костромская,Кострома</v>
      </c>
      <c r="G8" s="122">
        <f>VLOOKUP(B8,'пр.взв.'!B7:H16,6,FALSE)</f>
        <v>0</v>
      </c>
      <c r="H8" s="111" t="str">
        <f>VLOOKUP(B8,'пр.взв.'!B7:H16,7,FALSE)</f>
        <v>Румянцев С</v>
      </c>
    </row>
    <row r="9" spans="1:8" ht="12.75">
      <c r="A9" s="137"/>
      <c r="B9" s="138"/>
      <c r="C9" s="140"/>
      <c r="D9" s="142"/>
      <c r="E9" s="156"/>
      <c r="F9" s="121"/>
      <c r="G9" s="123"/>
      <c r="H9" s="112"/>
    </row>
    <row r="10" spans="1:8" ht="12.75" customHeight="1">
      <c r="A10" s="137">
        <v>2</v>
      </c>
      <c r="B10" s="138">
        <f>'пр.хода'!H14</f>
        <v>2</v>
      </c>
      <c r="C10" s="139" t="str">
        <f>VLOOKUP(B10,'пр.взв.'!B7:H16,2,FALSE)</f>
        <v>ЛОГУНОВ Александр Андреевич</v>
      </c>
      <c r="D10" s="141" t="str">
        <f>VLOOKUP(B10,'пр.взв.'!B7:H16,3,FALSE)</f>
        <v>04.11.92,кмс</v>
      </c>
      <c r="E10" s="153">
        <f>VLOOKUP(B10,'пр.взв.'!B1:H18,4,FALSE)</f>
        <v>0</v>
      </c>
      <c r="F10" s="121" t="str">
        <f>VLOOKUP(B10,'пр.взв.'!B7:H16,5,FALSE)</f>
        <v>Тверская,Ржев</v>
      </c>
      <c r="G10" s="124">
        <f>VLOOKUP(B10,'пр.взв.'!B7:H16,6,FALSE)</f>
        <v>0</v>
      </c>
      <c r="H10" s="107" t="str">
        <f>VLOOKUP(B10,'пр.взв.'!B7:H16,7,FALSE)</f>
        <v>Образцов АН</v>
      </c>
    </row>
    <row r="11" spans="1:8" ht="12.75">
      <c r="A11" s="137"/>
      <c r="B11" s="138"/>
      <c r="C11" s="140"/>
      <c r="D11" s="142"/>
      <c r="E11" s="156"/>
      <c r="F11" s="121"/>
      <c r="G11" s="123"/>
      <c r="H11" s="112"/>
    </row>
    <row r="12" spans="1:8" ht="12.75" customHeight="1">
      <c r="A12" s="137">
        <v>3</v>
      </c>
      <c r="B12" s="138">
        <f>'пр.хода'!E25</f>
        <v>1</v>
      </c>
      <c r="C12" s="139" t="str">
        <f>VLOOKUP(B12,'пр.взв.'!B7:H16,2,FALSE)</f>
        <v>КОВАЛЕЦ Дмитрий Михайлович</v>
      </c>
      <c r="D12" s="141" t="str">
        <f>VLOOKUP(B12,'пр.взв.'!B7:H16,3,FALSE)</f>
        <v>01.01.93,кмс</v>
      </c>
      <c r="E12" s="153">
        <f>VLOOKUP(B12,'пр.взв.'!B3:H20,4,FALSE)</f>
        <v>0</v>
      </c>
      <c r="F12" s="121" t="str">
        <f>VLOOKUP(B12,'пр.взв.'!B7:H16,5,FALSE)</f>
        <v>Московская,С.Посад</v>
      </c>
      <c r="G12" s="124">
        <f>VLOOKUP(B12,'пр.взв.'!B7:H16,6,FALSE)</f>
        <v>0</v>
      </c>
      <c r="H12" s="107" t="str">
        <f>VLOOKUP(B12,'пр.взв.'!B7:H16,7,FALSE)</f>
        <v>Семёнов АВ</v>
      </c>
    </row>
    <row r="13" spans="1:8" ht="12.75">
      <c r="A13" s="137"/>
      <c r="B13" s="138"/>
      <c r="C13" s="140"/>
      <c r="D13" s="142"/>
      <c r="E13" s="156"/>
      <c r="F13" s="121"/>
      <c r="G13" s="123"/>
      <c r="H13" s="112"/>
    </row>
    <row r="14" spans="1:8" ht="12.75" customHeight="1">
      <c r="A14" s="137">
        <v>3</v>
      </c>
      <c r="B14" s="138">
        <f>'пр.хода'!Q25</f>
        <v>3</v>
      </c>
      <c r="C14" s="139" t="str">
        <f>VLOOKUP(B14,'пр.взв.'!B7:H16,2,FALSE)</f>
        <v>МУТАЕВ Магомед Бахмудович</v>
      </c>
      <c r="D14" s="141" t="str">
        <f>VLOOKUP(B14,'пр.взв.'!B7:H16,3,FALSE)</f>
        <v>11.03.89,кмс</v>
      </c>
      <c r="E14" s="153">
        <f>VLOOKUP(B14,'пр.взв.'!B1:H22,4,FALSE)</f>
        <v>0</v>
      </c>
      <c r="F14" s="121" t="str">
        <f>VLOOKUP(B14,'пр.взв.'!B1:H18,5,FALSE)</f>
        <v>Ярославская,Рыбинск</v>
      </c>
      <c r="G14" s="124">
        <f>VLOOKUP(B14,'пр.взв.'!B7:H16,6,FALSE)</f>
        <v>0</v>
      </c>
      <c r="H14" s="107" t="str">
        <f>VLOOKUP(B14,'пр.взв.'!B7:H16,7,FALSE)</f>
        <v>Тагиров ТШ</v>
      </c>
    </row>
    <row r="15" spans="1:8" ht="12.75">
      <c r="A15" s="137"/>
      <c r="B15" s="138"/>
      <c r="C15" s="140"/>
      <c r="D15" s="142"/>
      <c r="E15" s="156"/>
      <c r="F15" s="121"/>
      <c r="G15" s="123"/>
      <c r="H15" s="112"/>
    </row>
    <row r="16" spans="1:8" ht="12.75" customHeight="1">
      <c r="A16" s="137">
        <v>5</v>
      </c>
      <c r="B16" s="138">
        <v>4</v>
      </c>
      <c r="C16" s="139" t="str">
        <f>VLOOKUP(B16,'пр.взв.'!B7:H24,2,FALSE)</f>
        <v>МЕДВЕДЕВ Николай Александрович</v>
      </c>
      <c r="D16" s="141" t="str">
        <f>VLOOKUP(B16,'пр.взв.'!B7:H16,3,FALSE)</f>
        <v>12.04.88,кмс</v>
      </c>
      <c r="E16" s="153">
        <f>VLOOKUP(B16,'пр.взв.'!B1:H24,4,FALSE)</f>
        <v>0</v>
      </c>
      <c r="F16" s="121" t="str">
        <f>VLOOKUP(B16,'пр.взв.'!B3:H20,5,FALSE)</f>
        <v>Смоленская,Смоленск</v>
      </c>
      <c r="G16" s="124">
        <f>VLOOKUP(B16,'пр.взв.'!B7:H16,6,FALSE)</f>
        <v>0</v>
      </c>
      <c r="H16" s="107" t="str">
        <f>VLOOKUP(B16,'пр.взв.'!B7:H16,7,FALSE)</f>
        <v>Федюков АА</v>
      </c>
    </row>
    <row r="17" spans="1:8" ht="13.5" thickBot="1">
      <c r="A17" s="149"/>
      <c r="B17" s="150"/>
      <c r="C17" s="151"/>
      <c r="D17" s="152"/>
      <c r="E17" s="154"/>
      <c r="F17" s="147"/>
      <c r="G17" s="148"/>
      <c r="H17" s="108"/>
    </row>
    <row r="23" spans="1:8" ht="12.75">
      <c r="A23" s="6"/>
      <c r="B23" s="6"/>
      <c r="C23" s="6"/>
      <c r="D23" s="6"/>
      <c r="E23" s="6"/>
      <c r="F23" s="6"/>
      <c r="G23" s="6"/>
      <c r="H23" s="6"/>
    </row>
    <row r="24" spans="1:8" ht="15">
      <c r="A24" s="58"/>
      <c r="B24" s="58"/>
      <c r="C24" s="58"/>
      <c r="D24" s="6"/>
      <c r="E24" s="6"/>
      <c r="F24" s="6"/>
      <c r="G24" s="6"/>
      <c r="H24" s="6"/>
    </row>
    <row r="25" spans="1:11" ht="15">
      <c r="A25" s="56" t="str">
        <f>HYPERLINK('[1]реквизиты'!$A$6)</f>
        <v>Гл. судья, судья МК</v>
      </c>
      <c r="B25" s="58"/>
      <c r="C25" s="59"/>
      <c r="D25" s="55"/>
      <c r="E25" s="55"/>
      <c r="F25" s="55"/>
      <c r="G25" s="57" t="str">
        <f>'[2]реквизиты'!$G$7</f>
        <v>Рычёв С.В.</v>
      </c>
      <c r="I25" s="6"/>
      <c r="J25" s="3"/>
      <c r="K25" s="3"/>
    </row>
    <row r="26" spans="1:12" ht="15">
      <c r="A26" s="58"/>
      <c r="B26" s="58"/>
      <c r="C26" s="59"/>
      <c r="D26" s="6"/>
      <c r="E26" s="6"/>
      <c r="F26" s="6"/>
      <c r="G26" s="5" t="str">
        <f>'[2]реквизиты'!$G$8</f>
        <v>/Александров /</v>
      </c>
      <c r="I26" s="6"/>
      <c r="J26" s="3"/>
      <c r="K26" s="3"/>
      <c r="L26" s="3"/>
    </row>
    <row r="27" spans="1:12" ht="15">
      <c r="A27" s="58"/>
      <c r="B27" s="58"/>
      <c r="C27" s="59"/>
      <c r="D27" s="6"/>
      <c r="E27" s="6"/>
      <c r="F27" s="6"/>
      <c r="G27" s="6"/>
      <c r="I27" s="6"/>
      <c r="J27" s="3"/>
      <c r="K27" s="3"/>
      <c r="L27" s="3"/>
    </row>
    <row r="28" spans="1:11" ht="15">
      <c r="A28" s="56" t="str">
        <f>'[2]реквизиты'!$A$8</f>
        <v>Гл. секретарь, судья ВК</v>
      </c>
      <c r="B28" s="58"/>
      <c r="C28" s="59"/>
      <c r="D28" s="55"/>
      <c r="E28" s="55"/>
      <c r="F28" s="55"/>
      <c r="G28" s="57" t="str">
        <f>'[2]реквизиты'!$G$9</f>
        <v>Тимошин А.С.</v>
      </c>
      <c r="I28" s="6"/>
      <c r="J28" s="14"/>
      <c r="K28" s="14"/>
    </row>
    <row r="29" spans="1:8" ht="15">
      <c r="A29" s="58"/>
      <c r="B29" s="58"/>
      <c r="C29" s="58"/>
      <c r="D29" s="6"/>
      <c r="E29" s="6"/>
      <c r="F29" s="6"/>
      <c r="G29" s="5" t="str">
        <f>'[2]реквизиты'!$G$10</f>
        <v>/Рыбинск/</v>
      </c>
      <c r="H29" s="6"/>
    </row>
    <row r="30" spans="1:8" ht="12.75">
      <c r="A30" s="6"/>
      <c r="B30" s="6"/>
      <c r="C30" s="6"/>
      <c r="D30" s="6"/>
      <c r="E30" s="6"/>
      <c r="F30" s="6"/>
      <c r="G30" s="6"/>
      <c r="H30" s="6"/>
    </row>
  </sheetData>
  <sheetProtection/>
  <mergeCells count="52">
    <mergeCell ref="E8:E9"/>
    <mergeCell ref="E10:E11"/>
    <mergeCell ref="E12:E13"/>
    <mergeCell ref="E14:E15"/>
    <mergeCell ref="F16:F17"/>
    <mergeCell ref="G16:G17"/>
    <mergeCell ref="A16:A17"/>
    <mergeCell ref="B16:B17"/>
    <mergeCell ref="C16:C17"/>
    <mergeCell ref="D16:D17"/>
    <mergeCell ref="E16:E17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B10:B11"/>
    <mergeCell ref="C10:C11"/>
    <mergeCell ref="D10:D11"/>
    <mergeCell ref="A8:A9"/>
    <mergeCell ref="B8:B9"/>
    <mergeCell ref="C8:C9"/>
    <mergeCell ref="D8:D9"/>
    <mergeCell ref="F12:F13"/>
    <mergeCell ref="G12:G13"/>
    <mergeCell ref="A4:H4"/>
    <mergeCell ref="D5:F5"/>
    <mergeCell ref="A6:A7"/>
    <mergeCell ref="B6:B7"/>
    <mergeCell ref="C6:C7"/>
    <mergeCell ref="D6:D7"/>
    <mergeCell ref="E6:F7"/>
    <mergeCell ref="A10:A11"/>
    <mergeCell ref="F8:F9"/>
    <mergeCell ref="G8:G9"/>
    <mergeCell ref="F10:F11"/>
    <mergeCell ref="G10:G11"/>
    <mergeCell ref="H16:H17"/>
    <mergeCell ref="H6:H7"/>
    <mergeCell ref="H8:H9"/>
    <mergeCell ref="A1:H1"/>
    <mergeCell ref="A2:H2"/>
    <mergeCell ref="A3:H3"/>
    <mergeCell ref="H14:H15"/>
    <mergeCell ref="H10:H11"/>
    <mergeCell ref="H12:H13"/>
    <mergeCell ref="G6:G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16">
      <selection activeCell="A28" sqref="A28:I38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6.28125" style="0" customWidth="1"/>
    <col min="6" max="6" width="12.00390625" style="0" customWidth="1"/>
    <col min="7" max="7" width="24.28125" style="0" customWidth="1"/>
    <col min="8" max="8" width="8.00390625" style="0" customWidth="1"/>
    <col min="9" max="9" width="6.421875" style="0" customWidth="1"/>
  </cols>
  <sheetData>
    <row r="1" spans="1:9" ht="29.25" customHeight="1" thickBot="1">
      <c r="A1" s="182" t="str">
        <f>'пр.хода'!C3</f>
        <v>Чемпионат Центрального федерального округа по боевому самбо</v>
      </c>
      <c r="B1" s="183"/>
      <c r="C1" s="183"/>
      <c r="D1" s="183"/>
      <c r="E1" s="183"/>
      <c r="F1" s="183"/>
      <c r="G1" s="183"/>
      <c r="H1" s="183"/>
      <c r="I1" s="183"/>
    </row>
    <row r="2" spans="4:6" ht="27.75" customHeight="1">
      <c r="D2" s="50" t="s">
        <v>20</v>
      </c>
      <c r="E2" s="50"/>
      <c r="F2" s="63" t="str">
        <f>HYPERLINK('пр.взв.'!D4)</f>
        <v>в.к. 90 кг</v>
      </c>
    </row>
    <row r="3" ht="12.75">
      <c r="C3" s="12" t="s">
        <v>23</v>
      </c>
    </row>
    <row r="4" ht="12.75">
      <c r="C4" s="48" t="s">
        <v>12</v>
      </c>
    </row>
    <row r="5" spans="1:9" ht="12.75">
      <c r="A5" s="169" t="s">
        <v>13</v>
      </c>
      <c r="B5" s="169" t="s">
        <v>5</v>
      </c>
      <c r="C5" s="171" t="s">
        <v>6</v>
      </c>
      <c r="D5" s="169" t="s">
        <v>14</v>
      </c>
      <c r="E5" s="159" t="s">
        <v>15</v>
      </c>
      <c r="F5" s="160"/>
      <c r="G5" s="169" t="s">
        <v>16</v>
      </c>
      <c r="H5" s="169" t="s">
        <v>17</v>
      </c>
      <c r="I5" s="169" t="s">
        <v>18</v>
      </c>
    </row>
    <row r="6" spans="1:9" ht="12.75">
      <c r="A6" s="170"/>
      <c r="B6" s="170"/>
      <c r="C6" s="170"/>
      <c r="D6" s="170"/>
      <c r="E6" s="163"/>
      <c r="F6" s="164"/>
      <c r="G6" s="170"/>
      <c r="H6" s="170"/>
      <c r="I6" s="170"/>
    </row>
    <row r="7" spans="1:9" ht="12.75">
      <c r="A7" s="174"/>
      <c r="B7" s="175">
        <f>'пр.хода'!C22</f>
        <v>1</v>
      </c>
      <c r="C7" s="176" t="str">
        <f>VLOOKUP(B7,'пр.взв.'!B7:D16,2,FALSE)</f>
        <v>КОВАЛЕЦ Дмитрий Михайлович</v>
      </c>
      <c r="D7" s="176" t="str">
        <f>VLOOKUP(B7,'пр.взв.'!B7:F16,3,FALSE)</f>
        <v>01.01.93,кмс</v>
      </c>
      <c r="E7" s="157">
        <f>VLOOKUP(B7,'пр.взв.'!B7:F16,4,FALSE)</f>
        <v>0</v>
      </c>
      <c r="F7" s="166" t="str">
        <f>VLOOKUP(B7,'пр.взв.'!B7:G16,5,FALSE)</f>
        <v>Московская,С.Посад</v>
      </c>
      <c r="G7" s="172"/>
      <c r="H7" s="173"/>
      <c r="I7" s="169"/>
    </row>
    <row r="8" spans="1:9" ht="12.75">
      <c r="A8" s="174"/>
      <c r="B8" s="169"/>
      <c r="C8" s="177"/>
      <c r="D8" s="177"/>
      <c r="E8" s="165"/>
      <c r="F8" s="167"/>
      <c r="G8" s="172"/>
      <c r="H8" s="173"/>
      <c r="I8" s="169"/>
    </row>
    <row r="9" spans="1:9" ht="12.75">
      <c r="A9" s="178"/>
      <c r="B9" s="175">
        <f>'пр.хода'!B27</f>
        <v>4</v>
      </c>
      <c r="C9" s="176" t="str">
        <f>VLOOKUP(B9,'пр.взв.'!B7:D18,2,FALSE)</f>
        <v>МЕДВЕДЕВ Николай Александрович</v>
      </c>
      <c r="D9" s="176" t="str">
        <f>VLOOKUP(B9,'пр.взв.'!B7:F18,3,FALSE)</f>
        <v>12.04.88,кмс</v>
      </c>
      <c r="E9" s="157">
        <f>VLOOKUP(B9,'пр.взв.'!B9:F18,4,FALSE)</f>
        <v>0</v>
      </c>
      <c r="F9" s="166" t="str">
        <f>VLOOKUP(B9,'пр.взв.'!B7:G18,5,FALSE)</f>
        <v>Смоленская,Смоленск</v>
      </c>
      <c r="G9" s="172"/>
      <c r="H9" s="169"/>
      <c r="I9" s="169"/>
    </row>
    <row r="10" spans="1:9" ht="12.75">
      <c r="A10" s="178"/>
      <c r="B10" s="169"/>
      <c r="C10" s="177"/>
      <c r="D10" s="177"/>
      <c r="E10" s="158"/>
      <c r="F10" s="168"/>
      <c r="G10" s="172"/>
      <c r="H10" s="169"/>
      <c r="I10" s="169"/>
    </row>
    <row r="11" spans="1:2" ht="29.25" customHeight="1">
      <c r="A11" s="10" t="s">
        <v>21</v>
      </c>
      <c r="B11" s="10"/>
    </row>
    <row r="12" spans="2:9" ht="19.5" customHeight="1">
      <c r="B12" s="10" t="s">
        <v>0</v>
      </c>
      <c r="C12" s="49"/>
      <c r="D12" s="49"/>
      <c r="E12" s="49"/>
      <c r="F12" s="49"/>
      <c r="G12" s="49"/>
      <c r="H12" s="49"/>
      <c r="I12" s="49"/>
    </row>
    <row r="13" spans="2:9" ht="19.5" customHeight="1">
      <c r="B13" s="10" t="s">
        <v>1</v>
      </c>
      <c r="C13" s="49"/>
      <c r="D13" s="49"/>
      <c r="E13" s="49"/>
      <c r="F13" s="49"/>
      <c r="G13" s="49"/>
      <c r="H13" s="49"/>
      <c r="I13" s="49"/>
    </row>
    <row r="14" ht="19.5" customHeight="1"/>
    <row r="15" ht="19.5" customHeight="1">
      <c r="C15" s="12" t="s">
        <v>23</v>
      </c>
    </row>
    <row r="16" spans="3:6" ht="24" customHeight="1">
      <c r="C16" s="48" t="s">
        <v>22</v>
      </c>
      <c r="F16" s="63" t="str">
        <f>HYPERLINK('пр.взв.'!D4)</f>
        <v>в.к. 90 кг</v>
      </c>
    </row>
    <row r="17" spans="1:9" ht="12.75">
      <c r="A17" s="169" t="s">
        <v>13</v>
      </c>
      <c r="B17" s="169" t="s">
        <v>5</v>
      </c>
      <c r="C17" s="171" t="s">
        <v>6</v>
      </c>
      <c r="D17" s="169" t="s">
        <v>14</v>
      </c>
      <c r="E17" s="159" t="s">
        <v>15</v>
      </c>
      <c r="F17" s="160"/>
      <c r="G17" s="169" t="s">
        <v>16</v>
      </c>
      <c r="H17" s="169" t="s">
        <v>17</v>
      </c>
      <c r="I17" s="169" t="s">
        <v>18</v>
      </c>
    </row>
    <row r="18" spans="1:9" ht="12.75">
      <c r="A18" s="170"/>
      <c r="B18" s="170"/>
      <c r="C18" s="170"/>
      <c r="D18" s="170"/>
      <c r="E18" s="163"/>
      <c r="F18" s="164"/>
      <c r="G18" s="170"/>
      <c r="H18" s="170"/>
      <c r="I18" s="170"/>
    </row>
    <row r="19" spans="1:9" ht="12.75" customHeight="1">
      <c r="A19" s="174"/>
      <c r="B19" s="180">
        <f>'пр.хода'!R22</f>
        <v>0</v>
      </c>
      <c r="C19" s="181" t="e">
        <f>VLOOKUP(B19,'пр.взв.'!B7:F16,2,FALSE)</f>
        <v>#N/A</v>
      </c>
      <c r="D19" s="181" t="e">
        <f>VLOOKUP(B19,'пр.взв.'!B7:G16,3,FALSE)</f>
        <v>#N/A</v>
      </c>
      <c r="E19" s="157" t="e">
        <f>VLOOKUP(B19,'пр.взв.'!B1:F28,4,FALSE)</f>
        <v>#N/A</v>
      </c>
      <c r="F19" s="166" t="e">
        <f>VLOOKUP(B19,'пр.взв.'!B7:H16,5,FALSE)</f>
        <v>#N/A</v>
      </c>
      <c r="G19" s="179"/>
      <c r="H19" s="173"/>
      <c r="I19" s="169"/>
    </row>
    <row r="20" spans="1:9" ht="12.75">
      <c r="A20" s="174"/>
      <c r="B20" s="169"/>
      <c r="C20" s="181"/>
      <c r="D20" s="181"/>
      <c r="E20" s="165"/>
      <c r="F20" s="167"/>
      <c r="G20" s="179"/>
      <c r="H20" s="173"/>
      <c r="I20" s="169"/>
    </row>
    <row r="21" spans="1:9" ht="12.75" customHeight="1">
      <c r="A21" s="178"/>
      <c r="B21" s="175">
        <f>'пр.хода'!S27</f>
        <v>3</v>
      </c>
      <c r="C21" s="181" t="str">
        <f>VLOOKUP(B21,'пр.взв.'!B7:F18,2,FALSE)</f>
        <v>МУТАЕВ Магомед Бахмудович</v>
      </c>
      <c r="D21" s="181" t="str">
        <f>VLOOKUP(B21,'пр.взв.'!B7:G18,3,FALSE)</f>
        <v>11.03.89,кмс</v>
      </c>
      <c r="E21" s="157">
        <f>VLOOKUP(B21,'пр.взв.'!B2:F30,4,FALSE)</f>
        <v>0</v>
      </c>
      <c r="F21" s="166" t="str">
        <f>VLOOKUP(B21,'пр.взв.'!B7:H18,5,FALSE)</f>
        <v>Ярославская,Рыбинск</v>
      </c>
      <c r="G21" s="179"/>
      <c r="H21" s="169"/>
      <c r="I21" s="169"/>
    </row>
    <row r="22" spans="1:9" ht="12.75">
      <c r="A22" s="178"/>
      <c r="B22" s="169"/>
      <c r="C22" s="181"/>
      <c r="D22" s="181"/>
      <c r="E22" s="158"/>
      <c r="F22" s="168"/>
      <c r="G22" s="179"/>
      <c r="H22" s="169"/>
      <c r="I22" s="169"/>
    </row>
    <row r="23" spans="1:2" ht="29.25" customHeight="1">
      <c r="A23" s="10" t="s">
        <v>21</v>
      </c>
      <c r="B23" s="10"/>
    </row>
    <row r="24" spans="2:10" ht="19.5" customHeight="1">
      <c r="B24" s="10" t="s">
        <v>0</v>
      </c>
      <c r="C24" s="49"/>
      <c r="D24" s="49"/>
      <c r="E24" s="49"/>
      <c r="F24" s="49"/>
      <c r="G24" s="49"/>
      <c r="H24" s="49"/>
      <c r="I24" s="49"/>
      <c r="J24" s="3"/>
    </row>
    <row r="25" spans="2:10" ht="19.5" customHeight="1">
      <c r="B25" s="10" t="s">
        <v>1</v>
      </c>
      <c r="C25" s="49"/>
      <c r="D25" s="49"/>
      <c r="E25" s="49"/>
      <c r="F25" s="49"/>
      <c r="G25" s="49"/>
      <c r="H25" s="49"/>
      <c r="I25" s="49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1" t="s">
        <v>19</v>
      </c>
      <c r="F29" s="63" t="str">
        <f>HYPERLINK('пр.взв.'!D4)</f>
        <v>в.к. 90 кг</v>
      </c>
    </row>
    <row r="30" spans="1:9" ht="12.75">
      <c r="A30" s="169" t="s">
        <v>13</v>
      </c>
      <c r="B30" s="169" t="s">
        <v>5</v>
      </c>
      <c r="C30" s="171" t="s">
        <v>6</v>
      </c>
      <c r="D30" s="169" t="s">
        <v>14</v>
      </c>
      <c r="E30" s="159" t="s">
        <v>15</v>
      </c>
      <c r="F30" s="160"/>
      <c r="G30" s="169" t="s">
        <v>16</v>
      </c>
      <c r="H30" s="169" t="s">
        <v>17</v>
      </c>
      <c r="I30" s="169" t="s">
        <v>18</v>
      </c>
    </row>
    <row r="31" spans="1:9" ht="12.75">
      <c r="A31" s="170"/>
      <c r="B31" s="170"/>
      <c r="C31" s="170"/>
      <c r="D31" s="170"/>
      <c r="E31" s="161"/>
      <c r="F31" s="162"/>
      <c r="G31" s="170"/>
      <c r="H31" s="170"/>
      <c r="I31" s="170"/>
    </row>
    <row r="32" spans="1:9" ht="12.75" customHeight="1">
      <c r="A32" s="174"/>
      <c r="B32" s="180">
        <f>'пр.хода'!G11</f>
        <v>5</v>
      </c>
      <c r="C32" s="181" t="str">
        <f>VLOOKUP(B32,'пр.взв.'!B7:F29,2,FALSE)</f>
        <v>РАДЖАБОВ Алерза Рамисович</v>
      </c>
      <c r="D32" s="181" t="str">
        <f>VLOOKUP(B32,'пр.взв.'!B7:G29,3,FALSE)</f>
        <v>01.01.93,кмс</v>
      </c>
      <c r="E32" s="157">
        <f>VLOOKUP(B32,'пр.взв.'!B2:F41,4,FALSE)</f>
        <v>0</v>
      </c>
      <c r="F32" s="166" t="str">
        <f>VLOOKUP(B32,'пр.взв.'!B7:H29,5,FALSE)</f>
        <v>Костромская,Кострома</v>
      </c>
      <c r="G32" s="179"/>
      <c r="H32" s="173"/>
      <c r="I32" s="169"/>
    </row>
    <row r="33" spans="1:9" ht="12.75">
      <c r="A33" s="174"/>
      <c r="B33" s="169"/>
      <c r="C33" s="181"/>
      <c r="D33" s="181"/>
      <c r="E33" s="165"/>
      <c r="F33" s="167"/>
      <c r="G33" s="179"/>
      <c r="H33" s="173"/>
      <c r="I33" s="169"/>
    </row>
    <row r="34" spans="1:9" ht="12.75" customHeight="1">
      <c r="A34" s="178"/>
      <c r="B34" s="180">
        <f>'пр.хода'!O11</f>
        <v>2</v>
      </c>
      <c r="C34" s="181" t="str">
        <f>VLOOKUP(B34,'пр.взв.'!B7:F31,2,FALSE)</f>
        <v>ЛОГУНОВ Александр Андреевич</v>
      </c>
      <c r="D34" s="181" t="str">
        <f>VLOOKUP(B34,'пр.взв.'!B7:G31,3,FALSE)</f>
        <v>04.11.92,кмс</v>
      </c>
      <c r="E34" s="157">
        <f>VLOOKUP(B34,'пр.взв.'!B3:F43,4,FALSE)</f>
        <v>0</v>
      </c>
      <c r="F34" s="166" t="str">
        <f>VLOOKUP(B34,'пр.взв.'!B7:H31,5,FALSE)</f>
        <v>Тверская,Ржев</v>
      </c>
      <c r="G34" s="179"/>
      <c r="H34" s="169"/>
      <c r="I34" s="169"/>
    </row>
    <row r="35" spans="1:9" ht="12.75">
      <c r="A35" s="178"/>
      <c r="B35" s="169"/>
      <c r="C35" s="181"/>
      <c r="D35" s="181"/>
      <c r="E35" s="158"/>
      <c r="F35" s="168"/>
      <c r="G35" s="179"/>
      <c r="H35" s="169"/>
      <c r="I35" s="169"/>
    </row>
    <row r="36" spans="1:2" ht="29.25" customHeight="1">
      <c r="A36" s="10" t="s">
        <v>21</v>
      </c>
      <c r="B36" s="10"/>
    </row>
    <row r="37" spans="2:9" ht="19.5" customHeight="1">
      <c r="B37" s="10" t="s">
        <v>0</v>
      </c>
      <c r="C37" s="49"/>
      <c r="D37" s="49"/>
      <c r="E37" s="49"/>
      <c r="F37" s="49"/>
      <c r="G37" s="49"/>
      <c r="H37" s="49"/>
      <c r="I37" s="49"/>
    </row>
    <row r="38" spans="2:9" ht="19.5" customHeight="1">
      <c r="B38" s="10" t="s">
        <v>1</v>
      </c>
      <c r="C38" s="49"/>
      <c r="D38" s="49"/>
      <c r="E38" s="49"/>
      <c r="F38" s="49"/>
      <c r="G38" s="49"/>
      <c r="H38" s="49"/>
      <c r="I38" s="49"/>
    </row>
    <row r="39" ht="19.5" customHeight="1"/>
    <row r="40" ht="19.5" customHeight="1"/>
    <row r="41" ht="19.5" customHeight="1"/>
    <row r="42" spans="1:8" ht="19.5" customHeight="1">
      <c r="A42" s="16" t="e">
        <f>HYPERLINK('[1]реквизиты'!$A$20)</f>
        <v>#REF!</v>
      </c>
      <c r="B42" s="11"/>
      <c r="C42" s="11"/>
      <c r="D42" s="11"/>
      <c r="E42" s="11"/>
      <c r="F42" s="3"/>
      <c r="G42" s="52" t="e">
        <f>HYPERLINK('[1]реквизиты'!$G$20)</f>
        <v>#REF!</v>
      </c>
      <c r="H42" s="19" t="e">
        <f>HYPERLINK('[1]реквизиты'!$G$21)</f>
        <v>#REF!</v>
      </c>
    </row>
    <row r="43" spans="1:8" ht="19.5" customHeight="1">
      <c r="A43" s="11"/>
      <c r="B43" s="11"/>
      <c r="C43" s="11"/>
      <c r="D43" s="11"/>
      <c r="E43" s="11"/>
      <c r="F43" s="3"/>
      <c r="G43" s="97"/>
      <c r="H43" s="3"/>
    </row>
    <row r="44" spans="1:8" ht="19.5" customHeight="1">
      <c r="A44" s="17" t="e">
        <f>HYPERLINK('[1]реквизиты'!$A$22)</f>
        <v>#REF!</v>
      </c>
      <c r="C44" s="11"/>
      <c r="D44" s="11"/>
      <c r="E44" s="11"/>
      <c r="F44" s="17"/>
      <c r="G44" s="52" t="e">
        <f>HYPERLINK('[1]реквизиты'!$G$22)</f>
        <v>#REF!</v>
      </c>
      <c r="H44" s="21" t="e">
        <f>HYPERLINK('[1]реквизиты'!$G$23)</f>
        <v>#REF!</v>
      </c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  <mergeCell ref="G32:G33"/>
    <mergeCell ref="H32:H33"/>
    <mergeCell ref="I32:I33"/>
    <mergeCell ref="A32:A33"/>
    <mergeCell ref="B32:B33"/>
    <mergeCell ref="C32:C33"/>
    <mergeCell ref="D32:D33"/>
    <mergeCell ref="E32:E33"/>
    <mergeCell ref="G30:G31"/>
    <mergeCell ref="H30:H31"/>
    <mergeCell ref="I30:I31"/>
    <mergeCell ref="A30:A31"/>
    <mergeCell ref="B30:B31"/>
    <mergeCell ref="C30:C31"/>
    <mergeCell ref="D30:D31"/>
    <mergeCell ref="G21:G22"/>
    <mergeCell ref="H21:H22"/>
    <mergeCell ref="I21:I22"/>
    <mergeCell ref="A21:A22"/>
    <mergeCell ref="B21:B22"/>
    <mergeCell ref="C21:C22"/>
    <mergeCell ref="D21:D22"/>
    <mergeCell ref="G19:G20"/>
    <mergeCell ref="H19:H20"/>
    <mergeCell ref="I19:I20"/>
    <mergeCell ref="A19:A20"/>
    <mergeCell ref="B19:B20"/>
    <mergeCell ref="C19:C20"/>
    <mergeCell ref="D19:D20"/>
    <mergeCell ref="G17:G18"/>
    <mergeCell ref="H17:H18"/>
    <mergeCell ref="I17:I18"/>
    <mergeCell ref="A17:A18"/>
    <mergeCell ref="B17:B18"/>
    <mergeCell ref="C17:C18"/>
    <mergeCell ref="D17:D1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5:A6"/>
    <mergeCell ref="B5:B6"/>
    <mergeCell ref="C5:C6"/>
    <mergeCell ref="D5:D6"/>
    <mergeCell ref="G5:G6"/>
    <mergeCell ref="H5:H6"/>
    <mergeCell ref="I5:I6"/>
    <mergeCell ref="E5:F6"/>
    <mergeCell ref="E34:E35"/>
    <mergeCell ref="E30:F31"/>
    <mergeCell ref="E17:F18"/>
    <mergeCell ref="E19:E20"/>
    <mergeCell ref="E21:E22"/>
    <mergeCell ref="F19:F20"/>
    <mergeCell ref="F21:F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27"/>
  <sheetViews>
    <sheetView zoomScalePageLayoutView="0" workbookViewId="0" topLeftCell="A1">
      <selection activeCell="A1" sqref="A1:H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114" t="s">
        <v>24</v>
      </c>
      <c r="B1" s="98"/>
      <c r="C1" s="98"/>
      <c r="D1" s="98"/>
      <c r="E1" s="98"/>
      <c r="F1" s="98"/>
      <c r="G1" s="98"/>
      <c r="H1" s="98"/>
    </row>
    <row r="2" spans="1:8" ht="33.75" customHeight="1" thickBot="1">
      <c r="A2" s="182" t="str">
        <f>'пр.хода'!C3</f>
        <v>Чемпионат Центрального федерального округа по боевому самбо</v>
      </c>
      <c r="B2" s="191"/>
      <c r="C2" s="191"/>
      <c r="D2" s="191"/>
      <c r="E2" s="191"/>
      <c r="F2" s="191"/>
      <c r="G2" s="191"/>
      <c r="H2" s="192"/>
    </row>
    <row r="3" spans="1:12" ht="17.25" customHeight="1">
      <c r="A3" s="125" t="str">
        <f>HYPERLINK('[1]реквизиты'!$A$3)</f>
        <v>дата и место проведения</v>
      </c>
      <c r="B3" s="125"/>
      <c r="C3" s="125"/>
      <c r="D3" s="125"/>
      <c r="E3" s="125"/>
      <c r="F3" s="125"/>
      <c r="G3" s="125"/>
      <c r="H3" s="125"/>
      <c r="I3" s="13"/>
      <c r="J3" s="13"/>
      <c r="K3" s="13"/>
      <c r="L3" s="14"/>
    </row>
    <row r="4" spans="4:11" ht="19.5" customHeight="1">
      <c r="D4" s="190" t="s">
        <v>70</v>
      </c>
      <c r="E4" s="190"/>
      <c r="F4" s="190"/>
      <c r="I4" s="15"/>
      <c r="J4" s="15"/>
      <c r="K4" s="15"/>
    </row>
    <row r="5" spans="1:8" ht="12.75" customHeight="1">
      <c r="A5" s="170" t="s">
        <v>4</v>
      </c>
      <c r="B5" s="196" t="s">
        <v>5</v>
      </c>
      <c r="C5" s="170" t="s">
        <v>6</v>
      </c>
      <c r="D5" s="170" t="s">
        <v>7</v>
      </c>
      <c r="E5" s="184" t="s">
        <v>8</v>
      </c>
      <c r="F5" s="141"/>
      <c r="G5" s="170" t="s">
        <v>10</v>
      </c>
      <c r="H5" s="170" t="s">
        <v>9</v>
      </c>
    </row>
    <row r="6" spans="1:8" ht="12.75">
      <c r="A6" s="171"/>
      <c r="B6" s="197"/>
      <c r="C6" s="171"/>
      <c r="D6" s="171"/>
      <c r="E6" s="185"/>
      <c r="F6" s="142"/>
      <c r="G6" s="171"/>
      <c r="H6" s="171"/>
    </row>
    <row r="7" spans="1:8" ht="12.75" customHeight="1">
      <c r="A7" s="169">
        <v>1</v>
      </c>
      <c r="B7" s="193">
        <v>1</v>
      </c>
      <c r="C7" s="187" t="s">
        <v>51</v>
      </c>
      <c r="D7" s="195" t="s">
        <v>52</v>
      </c>
      <c r="E7" s="184"/>
      <c r="F7" s="141" t="s">
        <v>53</v>
      </c>
      <c r="G7" s="173"/>
      <c r="H7" s="187" t="s">
        <v>54</v>
      </c>
    </row>
    <row r="8" spans="1:8" ht="12.75">
      <c r="A8" s="169"/>
      <c r="B8" s="193"/>
      <c r="C8" s="187"/>
      <c r="D8" s="188"/>
      <c r="E8" s="186"/>
      <c r="F8" s="142"/>
      <c r="G8" s="173"/>
      <c r="H8" s="188"/>
    </row>
    <row r="9" spans="1:8" ht="12.75" customHeight="1">
      <c r="A9" s="169">
        <v>2</v>
      </c>
      <c r="B9" s="193">
        <v>2</v>
      </c>
      <c r="C9" s="187" t="s">
        <v>55</v>
      </c>
      <c r="D9" s="195" t="s">
        <v>56</v>
      </c>
      <c r="E9" s="184"/>
      <c r="F9" s="141" t="s">
        <v>57</v>
      </c>
      <c r="G9" s="173"/>
      <c r="H9" s="187" t="s">
        <v>58</v>
      </c>
    </row>
    <row r="10" spans="1:8" ht="12.75" customHeight="1">
      <c r="A10" s="169"/>
      <c r="B10" s="193"/>
      <c r="C10" s="187"/>
      <c r="D10" s="188"/>
      <c r="E10" s="186"/>
      <c r="F10" s="142"/>
      <c r="G10" s="173"/>
      <c r="H10" s="188"/>
    </row>
    <row r="11" spans="1:8" ht="12.75" customHeight="1">
      <c r="A11" s="169">
        <v>3</v>
      </c>
      <c r="B11" s="193">
        <v>3</v>
      </c>
      <c r="C11" s="187" t="s">
        <v>59</v>
      </c>
      <c r="D11" s="194" t="s">
        <v>60</v>
      </c>
      <c r="E11" s="184"/>
      <c r="F11" s="141" t="s">
        <v>61</v>
      </c>
      <c r="G11" s="173"/>
      <c r="H11" s="187" t="s">
        <v>62</v>
      </c>
    </row>
    <row r="12" spans="1:8" ht="15" customHeight="1">
      <c r="A12" s="169"/>
      <c r="B12" s="193"/>
      <c r="C12" s="187"/>
      <c r="D12" s="194"/>
      <c r="E12" s="186"/>
      <c r="F12" s="142"/>
      <c r="G12" s="173"/>
      <c r="H12" s="188"/>
    </row>
    <row r="13" spans="1:8" ht="12.75" customHeight="1">
      <c r="A13" s="169">
        <v>4</v>
      </c>
      <c r="B13" s="193">
        <v>4</v>
      </c>
      <c r="C13" s="189" t="s">
        <v>63</v>
      </c>
      <c r="D13" s="194" t="s">
        <v>64</v>
      </c>
      <c r="E13" s="184"/>
      <c r="F13" s="141" t="s">
        <v>65</v>
      </c>
      <c r="G13" s="194"/>
      <c r="H13" s="189" t="s">
        <v>66</v>
      </c>
    </row>
    <row r="14" spans="1:8" ht="15" customHeight="1">
      <c r="A14" s="169"/>
      <c r="B14" s="193"/>
      <c r="C14" s="189"/>
      <c r="D14" s="194"/>
      <c r="E14" s="186"/>
      <c r="F14" s="142"/>
      <c r="G14" s="194"/>
      <c r="H14" s="189"/>
    </row>
    <row r="15" spans="1:8" ht="15" customHeight="1">
      <c r="A15" s="169">
        <v>5</v>
      </c>
      <c r="B15" s="193">
        <v>5</v>
      </c>
      <c r="C15" s="187" t="s">
        <v>67</v>
      </c>
      <c r="D15" s="195" t="s">
        <v>52</v>
      </c>
      <c r="E15" s="184"/>
      <c r="F15" s="141" t="s">
        <v>68</v>
      </c>
      <c r="G15" s="173"/>
      <c r="H15" s="187" t="s">
        <v>69</v>
      </c>
    </row>
    <row r="16" spans="1:8" ht="15.75" customHeight="1">
      <c r="A16" s="169"/>
      <c r="B16" s="193"/>
      <c r="C16" s="187"/>
      <c r="D16" s="188"/>
      <c r="E16" s="186"/>
      <c r="F16" s="142"/>
      <c r="G16" s="173"/>
      <c r="H16" s="188"/>
    </row>
    <row r="18" ht="15" customHeight="1"/>
    <row r="19" spans="6:7" ht="12.75">
      <c r="F19" s="8"/>
      <c r="G19" s="8"/>
    </row>
    <row r="20" spans="1:6" ht="24" customHeight="1">
      <c r="A20" s="16" t="e">
        <f>HYPERLINK('[1]реквизиты'!$A$20)</f>
        <v>#REF!</v>
      </c>
      <c r="B20" s="11"/>
      <c r="C20" s="11"/>
      <c r="D20" s="11"/>
      <c r="E20" s="11"/>
      <c r="F20" s="17" t="e">
        <f>HYPERLINK('[1]реквизиты'!$G$20)</f>
        <v>#REF!</v>
      </c>
    </row>
    <row r="21" spans="1:6" ht="19.5" customHeight="1">
      <c r="A21" s="11"/>
      <c r="B21" s="11"/>
      <c r="C21" s="11"/>
      <c r="D21" s="11"/>
      <c r="E21" s="11"/>
      <c r="F21" s="19" t="e">
        <f>HYPERLINK('[1]реквизиты'!$G$21)</f>
        <v>#REF!</v>
      </c>
    </row>
    <row r="22" spans="1:6" ht="26.25" customHeight="1">
      <c r="A22" s="17" t="e">
        <f>HYPERLINK('[1]реквизиты'!$A$22)</f>
        <v>#REF!</v>
      </c>
      <c r="B22" s="11"/>
      <c r="C22" s="11"/>
      <c r="D22" s="11"/>
      <c r="E22" s="11"/>
      <c r="F22" s="17" t="e">
        <f>HYPERLINK('[1]реквизиты'!$G$22)</f>
        <v>#REF!</v>
      </c>
    </row>
    <row r="23" spans="1:6" ht="17.25" customHeight="1">
      <c r="A23" s="10"/>
      <c r="B23" s="10"/>
      <c r="C23" s="11"/>
      <c r="D23" s="11"/>
      <c r="E23" s="11"/>
      <c r="F23" s="19" t="e">
        <f>HYPERLINK('[1]реквизиты'!$G$23)</f>
        <v>#REF!</v>
      </c>
    </row>
    <row r="24" spans="6:7" ht="24.75" customHeight="1">
      <c r="F24" s="5"/>
      <c r="G24" s="8"/>
    </row>
    <row r="25" spans="6:7" ht="12.75">
      <c r="F25" s="8"/>
      <c r="G25" s="8"/>
    </row>
    <row r="26" spans="6:7" ht="15" customHeight="1">
      <c r="F26" s="9"/>
      <c r="G26" s="9"/>
    </row>
    <row r="27" spans="6:7" ht="15.75" customHeight="1">
      <c r="F27" s="9"/>
      <c r="G27" s="9"/>
    </row>
    <row r="28" ht="15" customHeight="1"/>
    <row r="30" ht="15" customHeight="1"/>
    <row r="32" ht="15" customHeight="1"/>
    <row r="34" ht="15" customHeight="1"/>
    <row r="35" ht="15.75" customHeight="1"/>
  </sheetData>
  <sheetProtection/>
  <mergeCells count="51">
    <mergeCell ref="B7:B8"/>
    <mergeCell ref="C7:C8"/>
    <mergeCell ref="G11:G12"/>
    <mergeCell ref="E11:E12"/>
    <mergeCell ref="G9:G10"/>
    <mergeCell ref="C9:C10"/>
    <mergeCell ref="F7:F8"/>
    <mergeCell ref="A5:A6"/>
    <mergeCell ref="B5:B6"/>
    <mergeCell ref="C5:C6"/>
    <mergeCell ref="D5:D6"/>
    <mergeCell ref="G5:G6"/>
    <mergeCell ref="D9:D10"/>
    <mergeCell ref="A7:A8"/>
    <mergeCell ref="D13:D14"/>
    <mergeCell ref="D7:D8"/>
    <mergeCell ref="F11:F12"/>
    <mergeCell ref="F9:F10"/>
    <mergeCell ref="B11:B12"/>
    <mergeCell ref="C11:C12"/>
    <mergeCell ref="D11:D12"/>
    <mergeCell ref="A11:A12"/>
    <mergeCell ref="G13:G14"/>
    <mergeCell ref="F15:F16"/>
    <mergeCell ref="G15:G16"/>
    <mergeCell ref="A15:A16"/>
    <mergeCell ref="B15:B16"/>
    <mergeCell ref="C15:C16"/>
    <mergeCell ref="D15:D16"/>
    <mergeCell ref="A13:A14"/>
    <mergeCell ref="B13:B14"/>
    <mergeCell ref="C13:C14"/>
    <mergeCell ref="A1:H1"/>
    <mergeCell ref="D4:F4"/>
    <mergeCell ref="H11:H12"/>
    <mergeCell ref="H13:H14"/>
    <mergeCell ref="A2:H2"/>
    <mergeCell ref="H5:H6"/>
    <mergeCell ref="A3:H3"/>
    <mergeCell ref="A9:A10"/>
    <mergeCell ref="B9:B10"/>
    <mergeCell ref="H15:H16"/>
    <mergeCell ref="H7:H8"/>
    <mergeCell ref="E7:E8"/>
    <mergeCell ref="E9:E10"/>
    <mergeCell ref="H9:H10"/>
    <mergeCell ref="G7:G8"/>
    <mergeCell ref="E5:F6"/>
    <mergeCell ref="E13:E14"/>
    <mergeCell ref="E15:E16"/>
    <mergeCell ref="F13:F1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workbookViewId="0" topLeftCell="A4">
      <selection activeCell="C35" sqref="C35"/>
    </sheetView>
  </sheetViews>
  <sheetFormatPr defaultColWidth="9.140625" defaultRowHeight="12.75"/>
  <cols>
    <col min="1" max="2" width="6.00390625" style="0" customWidth="1"/>
    <col min="3" max="3" width="22.7109375" style="0" customWidth="1"/>
    <col min="6" max="6" width="24.00390625" style="0" customWidth="1"/>
    <col min="10" max="11" width="6.00390625" style="0" customWidth="1"/>
    <col min="12" max="12" width="22.7109375" style="0" customWidth="1"/>
    <col min="15" max="15" width="24.00390625" style="0" customWidth="1"/>
  </cols>
  <sheetData>
    <row r="1" spans="2:18" ht="15.75" customHeight="1">
      <c r="B1" s="198" t="s">
        <v>41</v>
      </c>
      <c r="C1" s="198"/>
      <c r="D1" s="198"/>
      <c r="E1" s="198"/>
      <c r="F1" s="198"/>
      <c r="G1" s="198"/>
      <c r="H1" s="198"/>
      <c r="I1" s="198"/>
      <c r="K1" s="198" t="s">
        <v>41</v>
      </c>
      <c r="L1" s="198"/>
      <c r="M1" s="198"/>
      <c r="N1" s="198"/>
      <c r="O1" s="198"/>
      <c r="P1" s="198"/>
      <c r="Q1" s="198"/>
      <c r="R1" s="198"/>
    </row>
    <row r="2" spans="2:18" ht="15.75" customHeight="1">
      <c r="B2" s="199" t="str">
        <f>'пр.взв.'!D4</f>
        <v>в.к. 90 кг</v>
      </c>
      <c r="C2" s="200"/>
      <c r="D2" s="200"/>
      <c r="E2" s="200"/>
      <c r="F2" s="200"/>
      <c r="G2" s="200"/>
      <c r="H2" s="200"/>
      <c r="I2" s="200"/>
      <c r="K2" s="199" t="str">
        <f>'пр.взв.'!D4</f>
        <v>в.к. 90 кг</v>
      </c>
      <c r="L2" s="200"/>
      <c r="M2" s="200"/>
      <c r="N2" s="200"/>
      <c r="O2" s="200"/>
      <c r="P2" s="200"/>
      <c r="Q2" s="200"/>
      <c r="R2" s="200"/>
    </row>
    <row r="3" spans="2:18" ht="16.5" thickBot="1">
      <c r="B3" s="76" t="s">
        <v>37</v>
      </c>
      <c r="C3" s="78" t="s">
        <v>42</v>
      </c>
      <c r="D3" s="77" t="s">
        <v>40</v>
      </c>
      <c r="E3" s="78"/>
      <c r="F3" s="76"/>
      <c r="G3" s="78"/>
      <c r="H3" s="78"/>
      <c r="I3" s="78"/>
      <c r="K3" s="76" t="s">
        <v>1</v>
      </c>
      <c r="L3" s="78" t="s">
        <v>42</v>
      </c>
      <c r="M3" s="77" t="s">
        <v>40</v>
      </c>
      <c r="N3" s="78"/>
      <c r="O3" s="76"/>
      <c r="P3" s="78"/>
      <c r="Q3" s="78"/>
      <c r="R3" s="78"/>
    </row>
    <row r="4" spans="1:18" ht="12.75" customHeight="1">
      <c r="A4" s="207" t="s">
        <v>48</v>
      </c>
      <c r="B4" s="209" t="s">
        <v>5</v>
      </c>
      <c r="C4" s="201" t="s">
        <v>6</v>
      </c>
      <c r="D4" s="201" t="s">
        <v>14</v>
      </c>
      <c r="E4" s="201" t="s">
        <v>15</v>
      </c>
      <c r="F4" s="201" t="s">
        <v>16</v>
      </c>
      <c r="G4" s="203" t="s">
        <v>43</v>
      </c>
      <c r="H4" s="205" t="s">
        <v>44</v>
      </c>
      <c r="I4" s="211" t="s">
        <v>18</v>
      </c>
      <c r="J4" s="207" t="s">
        <v>48</v>
      </c>
      <c r="K4" s="209" t="s">
        <v>5</v>
      </c>
      <c r="L4" s="201" t="s">
        <v>6</v>
      </c>
      <c r="M4" s="201" t="s">
        <v>14</v>
      </c>
      <c r="N4" s="201" t="s">
        <v>15</v>
      </c>
      <c r="O4" s="201" t="s">
        <v>16</v>
      </c>
      <c r="P4" s="203" t="s">
        <v>43</v>
      </c>
      <c r="Q4" s="205" t="s">
        <v>44</v>
      </c>
      <c r="R4" s="211" t="s">
        <v>18</v>
      </c>
    </row>
    <row r="5" spans="1:18" ht="13.5" customHeight="1" thickBot="1">
      <c r="A5" s="208"/>
      <c r="B5" s="210" t="s">
        <v>38</v>
      </c>
      <c r="C5" s="202"/>
      <c r="D5" s="202"/>
      <c r="E5" s="202"/>
      <c r="F5" s="202"/>
      <c r="G5" s="204"/>
      <c r="H5" s="206"/>
      <c r="I5" s="212" t="s">
        <v>39</v>
      </c>
      <c r="J5" s="208"/>
      <c r="K5" s="210" t="s">
        <v>38</v>
      </c>
      <c r="L5" s="202"/>
      <c r="M5" s="202"/>
      <c r="N5" s="202"/>
      <c r="O5" s="202"/>
      <c r="P5" s="204"/>
      <c r="Q5" s="206"/>
      <c r="R5" s="212" t="s">
        <v>39</v>
      </c>
    </row>
    <row r="6" spans="1:18" ht="12.75">
      <c r="A6" s="213">
        <v>1</v>
      </c>
      <c r="B6" s="216">
        <v>1</v>
      </c>
      <c r="C6" s="218" t="str">
        <f>VLOOKUP(B6,'пр.взв.'!B7:F64,2,FALSE)</f>
        <v>КОВАЛЕЦ Дмитрий Михайлович</v>
      </c>
      <c r="D6" s="220" t="str">
        <f>VLOOKUP(B6,'пр.взв.'!B7:G120,3,FALSE)</f>
        <v>01.01.93,кмс</v>
      </c>
      <c r="E6" s="220">
        <f>VLOOKUP(B6,'пр.взв.'!B7:H120,4,FALSE)</f>
        <v>0</v>
      </c>
      <c r="F6" s="221"/>
      <c r="G6" s="222"/>
      <c r="H6" s="223"/>
      <c r="I6" s="224"/>
      <c r="J6" s="225">
        <v>5</v>
      </c>
      <c r="K6" s="216">
        <v>2</v>
      </c>
      <c r="L6" s="228" t="str">
        <f>VLOOKUP(K6,'пр.взв.'!B7:F64,2,FALSE)</f>
        <v>ЛОГУНОВ Александр Андреевич</v>
      </c>
      <c r="M6" s="233" t="str">
        <f>VLOOKUP(K6,'пр.взв.'!B7:G120,3,FALSE)</f>
        <v>04.11.92,кмс</v>
      </c>
      <c r="N6" s="233">
        <f>VLOOKUP(K6,'пр.взв.'!B7:H120,4,FALSE)</f>
        <v>0</v>
      </c>
      <c r="O6" s="221"/>
      <c r="P6" s="222"/>
      <c r="Q6" s="223"/>
      <c r="R6" s="224"/>
    </row>
    <row r="7" spans="1:18" ht="12.75">
      <c r="A7" s="214"/>
      <c r="B7" s="217"/>
      <c r="C7" s="219"/>
      <c r="D7" s="179"/>
      <c r="E7" s="179"/>
      <c r="F7" s="179"/>
      <c r="G7" s="179"/>
      <c r="H7" s="173"/>
      <c r="I7" s="169"/>
      <c r="J7" s="226"/>
      <c r="K7" s="217"/>
      <c r="L7" s="229"/>
      <c r="M7" s="234"/>
      <c r="N7" s="234"/>
      <c r="O7" s="179"/>
      <c r="P7" s="179"/>
      <c r="Q7" s="173"/>
      <c r="R7" s="169"/>
    </row>
    <row r="8" spans="1:18" ht="12.75">
      <c r="A8" s="214"/>
      <c r="B8" s="217">
        <v>5</v>
      </c>
      <c r="C8" s="235" t="str">
        <f>VLOOKUP(B8,'пр.взв.'!B7:F64,2,FALSE)</f>
        <v>РАДЖАБОВ Алерза Рамисович</v>
      </c>
      <c r="D8" s="237" t="str">
        <f>VLOOKUP(B8,'пр.взв.'!B7:G122,3,FALSE)</f>
        <v>01.01.93,кмс</v>
      </c>
      <c r="E8" s="237">
        <f>VLOOKUP(B8,'пр.взв.'!B7:H122,4,FALSE)</f>
        <v>0</v>
      </c>
      <c r="F8" s="239"/>
      <c r="G8" s="239"/>
      <c r="H8" s="170"/>
      <c r="I8" s="170"/>
      <c r="J8" s="226"/>
      <c r="K8" s="217">
        <v>6</v>
      </c>
      <c r="L8" s="231" t="e">
        <f>VLOOKUP(K8,'пр.взв.'!B7:F64,2,FALSE)</f>
        <v>#N/A</v>
      </c>
      <c r="M8" s="241" t="e">
        <f>VLOOKUP(K8,'пр.взв.'!B7:G122,3,FALSE)</f>
        <v>#N/A</v>
      </c>
      <c r="N8" s="241" t="e">
        <f>VLOOKUP(K8,'пр.взв.'!B7:H122,4,FALSE)</f>
        <v>#N/A</v>
      </c>
      <c r="O8" s="239"/>
      <c r="P8" s="239"/>
      <c r="Q8" s="170"/>
      <c r="R8" s="170"/>
    </row>
    <row r="9" spans="1:18" ht="13.5" thickBot="1">
      <c r="A9" s="215"/>
      <c r="B9" s="230"/>
      <c r="C9" s="236"/>
      <c r="D9" s="238"/>
      <c r="E9" s="238"/>
      <c r="F9" s="240"/>
      <c r="G9" s="240"/>
      <c r="H9" s="119"/>
      <c r="I9" s="119"/>
      <c r="J9" s="227"/>
      <c r="K9" s="230"/>
      <c r="L9" s="232"/>
      <c r="M9" s="242"/>
      <c r="N9" s="242"/>
      <c r="O9" s="240"/>
      <c r="P9" s="240"/>
      <c r="Q9" s="119"/>
      <c r="R9" s="119"/>
    </row>
    <row r="10" spans="1:18" ht="12.75">
      <c r="A10" s="213">
        <v>2</v>
      </c>
      <c r="B10" s="216">
        <v>3</v>
      </c>
      <c r="C10" s="218" t="str">
        <f>VLOOKUP(B10,'пр.взв.'!B7:F64,2,FALSE)</f>
        <v>МУТАЕВ Магомед Бахмудович</v>
      </c>
      <c r="D10" s="234" t="str">
        <f>VLOOKUP(B10,'пр.взв.'!B7:G124,3,FALSE)</f>
        <v>11.03.89,кмс</v>
      </c>
      <c r="E10" s="234">
        <f>VLOOKUP(B10,'пр.взв.'!B7:H124,4,FALSE)</f>
        <v>0</v>
      </c>
      <c r="F10" s="221"/>
      <c r="G10" s="222"/>
      <c r="H10" s="223"/>
      <c r="I10" s="220"/>
      <c r="J10" s="225">
        <v>6</v>
      </c>
      <c r="K10" s="216">
        <v>4</v>
      </c>
      <c r="L10" s="228" t="str">
        <f>VLOOKUP(K10,'пр.взв.'!B7:F64,2,FALSE)</f>
        <v>МЕДВЕДЕВ Николай Александрович</v>
      </c>
      <c r="M10" s="233" t="str">
        <f>VLOOKUP(K10,'пр.взв.'!B7:G124,3,FALSE)</f>
        <v>12.04.88,кмс</v>
      </c>
      <c r="N10" s="233">
        <f>VLOOKUP(K10,'пр.взв.'!B7:H124,4,FALSE)</f>
        <v>0</v>
      </c>
      <c r="O10" s="221"/>
      <c r="P10" s="222"/>
      <c r="Q10" s="223"/>
      <c r="R10" s="220"/>
    </row>
    <row r="11" spans="1:18" ht="12.75">
      <c r="A11" s="214"/>
      <c r="B11" s="217"/>
      <c r="C11" s="219"/>
      <c r="D11" s="179"/>
      <c r="E11" s="179"/>
      <c r="F11" s="179"/>
      <c r="G11" s="179"/>
      <c r="H11" s="173"/>
      <c r="I11" s="169"/>
      <c r="J11" s="226"/>
      <c r="K11" s="217"/>
      <c r="L11" s="229"/>
      <c r="M11" s="234"/>
      <c r="N11" s="234"/>
      <c r="O11" s="179"/>
      <c r="P11" s="179"/>
      <c r="Q11" s="173"/>
      <c r="R11" s="169"/>
    </row>
    <row r="12" spans="1:18" ht="12.75">
      <c r="A12" s="214"/>
      <c r="B12" s="217">
        <v>7</v>
      </c>
      <c r="C12" s="235" t="e">
        <f>VLOOKUP(B12,'пр.взв.'!B7:F64,2,FALSE)</f>
        <v>#N/A</v>
      </c>
      <c r="D12" s="237" t="e">
        <f>VLOOKUP(B12,'пр.взв.'!B7:G126,3,FALSE)</f>
        <v>#N/A</v>
      </c>
      <c r="E12" s="234" t="e">
        <f>VLOOKUP(B12,'пр.взв.'!B2:H126,4,FALSE)</f>
        <v>#N/A</v>
      </c>
      <c r="F12" s="239"/>
      <c r="G12" s="239"/>
      <c r="H12" s="170"/>
      <c r="I12" s="170"/>
      <c r="J12" s="226"/>
      <c r="K12" s="217">
        <v>8</v>
      </c>
      <c r="L12" s="231" t="e">
        <f>VLOOKUP(K12,'пр.взв.'!B7:F64,2,FALSE)</f>
        <v>#N/A</v>
      </c>
      <c r="M12" s="241" t="e">
        <f>VLOOKUP(K12,'пр.взв.'!B7:G126,3,FALSE)</f>
        <v>#N/A</v>
      </c>
      <c r="N12" s="241" t="e">
        <f>VLOOKUP(K12,'пр.взв.'!B7:H126,4,FALSE)</f>
        <v>#N/A</v>
      </c>
      <c r="O12" s="239"/>
      <c r="P12" s="239"/>
      <c r="Q12" s="170"/>
      <c r="R12" s="170"/>
    </row>
    <row r="13" spans="1:18" ht="12.75">
      <c r="A13" s="243"/>
      <c r="B13" s="217"/>
      <c r="C13" s="219"/>
      <c r="D13" s="179"/>
      <c r="E13" s="179"/>
      <c r="F13" s="245"/>
      <c r="G13" s="245"/>
      <c r="H13" s="171"/>
      <c r="I13" s="171"/>
      <c r="J13" s="244"/>
      <c r="K13" s="217"/>
      <c r="L13" s="229"/>
      <c r="M13" s="234"/>
      <c r="N13" s="234"/>
      <c r="O13" s="245"/>
      <c r="P13" s="245"/>
      <c r="Q13" s="171"/>
      <c r="R13" s="171"/>
    </row>
    <row r="15" spans="2:18" ht="16.5" thickBot="1">
      <c r="B15" s="76" t="s">
        <v>37</v>
      </c>
      <c r="C15" s="80" t="s">
        <v>45</v>
      </c>
      <c r="D15" s="80"/>
      <c r="E15" s="80"/>
      <c r="F15" s="81" t="str">
        <f>'пр.взв.'!D4</f>
        <v>в.к. 90 кг</v>
      </c>
      <c r="G15" s="80"/>
      <c r="H15" s="80"/>
      <c r="I15" s="80"/>
      <c r="J15" s="79"/>
      <c r="K15" s="76" t="s">
        <v>1</v>
      </c>
      <c r="L15" s="80" t="s">
        <v>45</v>
      </c>
      <c r="M15" s="80"/>
      <c r="N15" s="80"/>
      <c r="O15" s="81" t="str">
        <f>'пр.взв.'!D4</f>
        <v>в.к. 90 кг</v>
      </c>
      <c r="P15" s="80"/>
      <c r="Q15" s="80"/>
      <c r="R15" s="80"/>
    </row>
    <row r="16" spans="1:18" ht="12.75" customHeight="1">
      <c r="A16" s="207" t="s">
        <v>48</v>
      </c>
      <c r="B16" s="209" t="s">
        <v>5</v>
      </c>
      <c r="C16" s="201" t="s">
        <v>6</v>
      </c>
      <c r="D16" s="201" t="s">
        <v>14</v>
      </c>
      <c r="E16" s="201" t="s">
        <v>15</v>
      </c>
      <c r="F16" s="201" t="s">
        <v>16</v>
      </c>
      <c r="G16" s="203" t="s">
        <v>43</v>
      </c>
      <c r="H16" s="205" t="s">
        <v>44</v>
      </c>
      <c r="I16" s="211" t="s">
        <v>18</v>
      </c>
      <c r="J16" s="207" t="s">
        <v>48</v>
      </c>
      <c r="K16" s="209" t="s">
        <v>5</v>
      </c>
      <c r="L16" s="201" t="s">
        <v>6</v>
      </c>
      <c r="M16" s="201" t="s">
        <v>14</v>
      </c>
      <c r="N16" s="201" t="s">
        <v>15</v>
      </c>
      <c r="O16" s="201" t="s">
        <v>16</v>
      </c>
      <c r="P16" s="203" t="s">
        <v>43</v>
      </c>
      <c r="Q16" s="205" t="s">
        <v>44</v>
      </c>
      <c r="R16" s="211" t="s">
        <v>18</v>
      </c>
    </row>
    <row r="17" spans="1:18" ht="13.5" customHeight="1" thickBot="1">
      <c r="A17" s="208"/>
      <c r="B17" s="210" t="s">
        <v>38</v>
      </c>
      <c r="C17" s="202"/>
      <c r="D17" s="202"/>
      <c r="E17" s="202"/>
      <c r="F17" s="202"/>
      <c r="G17" s="204"/>
      <c r="H17" s="206"/>
      <c r="I17" s="212" t="s">
        <v>39</v>
      </c>
      <c r="J17" s="208"/>
      <c r="K17" s="210" t="s">
        <v>38</v>
      </c>
      <c r="L17" s="202"/>
      <c r="M17" s="202"/>
      <c r="N17" s="202"/>
      <c r="O17" s="202"/>
      <c r="P17" s="204"/>
      <c r="Q17" s="206"/>
      <c r="R17" s="212" t="s">
        <v>39</v>
      </c>
    </row>
    <row r="18" spans="1:18" ht="12.75">
      <c r="A18" s="246">
        <v>1</v>
      </c>
      <c r="B18" s="249">
        <f>'пр.хода'!E9</f>
        <v>5</v>
      </c>
      <c r="C18" s="218" t="str">
        <f>VLOOKUP(B18,'пр.взв.'!B1:F76,2,FALSE)</f>
        <v>РАДЖАБОВ Алерза Рамисович</v>
      </c>
      <c r="D18" s="220" t="str">
        <f>VLOOKUP(B18,'пр.взв.'!B1:G132,3,FALSE)</f>
        <v>01.01.93,кмс</v>
      </c>
      <c r="E18" s="220">
        <f>VLOOKUP(B18,'пр.взв.'!B1:H132,4,FALSE)</f>
        <v>0</v>
      </c>
      <c r="F18" s="245"/>
      <c r="G18" s="251"/>
      <c r="H18" s="252"/>
      <c r="I18" s="171"/>
      <c r="J18" s="246">
        <v>2</v>
      </c>
      <c r="K18" s="249">
        <f>'пр.хода'!Q9</f>
        <v>2</v>
      </c>
      <c r="L18" s="228" t="str">
        <f>VLOOKUP(K18,'пр.взв.'!B1:F72,2,FALSE)</f>
        <v>ЛОГУНОВ Александр Андреевич</v>
      </c>
      <c r="M18" s="233" t="str">
        <f>VLOOKUP(K18,'пр.взв.'!B1:G132,3,FALSE)</f>
        <v>04.11.92,кмс</v>
      </c>
      <c r="N18" s="233">
        <f>VLOOKUP(K18,'пр.взв.'!B1:H132,4,FALSE)</f>
        <v>0</v>
      </c>
      <c r="O18" s="245"/>
      <c r="P18" s="251"/>
      <c r="Q18" s="252"/>
      <c r="R18" s="171"/>
    </row>
    <row r="19" spans="1:18" ht="12.75">
      <c r="A19" s="247"/>
      <c r="B19" s="250"/>
      <c r="C19" s="219"/>
      <c r="D19" s="179"/>
      <c r="E19" s="179"/>
      <c r="F19" s="179"/>
      <c r="G19" s="179"/>
      <c r="H19" s="173"/>
      <c r="I19" s="169"/>
      <c r="J19" s="247"/>
      <c r="K19" s="250"/>
      <c r="L19" s="229"/>
      <c r="M19" s="234"/>
      <c r="N19" s="234"/>
      <c r="O19" s="179"/>
      <c r="P19" s="179"/>
      <c r="Q19" s="173"/>
      <c r="R19" s="169"/>
    </row>
    <row r="20" spans="1:18" ht="12.75">
      <c r="A20" s="247"/>
      <c r="B20" s="253">
        <f>'пр.хода'!E13</f>
        <v>3</v>
      </c>
      <c r="C20" s="235" t="str">
        <f>VLOOKUP(B20,'пр.взв.'!B1:F76,2,FALSE)</f>
        <v>МУТАЕВ Магомед Бахмудович</v>
      </c>
      <c r="D20" s="237" t="str">
        <f>VLOOKUP(B20,'пр.взв.'!B1:G134,3,FALSE)</f>
        <v>11.03.89,кмс</v>
      </c>
      <c r="E20" s="237">
        <f>VLOOKUP(B20,'пр.взв.'!B1:H134,4,FALSE)</f>
        <v>0</v>
      </c>
      <c r="F20" s="239"/>
      <c r="G20" s="239"/>
      <c r="H20" s="170"/>
      <c r="I20" s="170"/>
      <c r="J20" s="247"/>
      <c r="K20" s="253">
        <f>'пр.хода'!Q13</f>
        <v>4</v>
      </c>
      <c r="L20" s="231" t="str">
        <f>VLOOKUP(K20,'пр.взв.'!B1:F72,2,FALSE)</f>
        <v>МЕДВЕДЕВ Николай Александрович</v>
      </c>
      <c r="M20" s="241" t="str">
        <f>VLOOKUP(K20,'пр.взв.'!B1:G134,3,FALSE)</f>
        <v>12.04.88,кмс</v>
      </c>
      <c r="N20" s="241">
        <f>VLOOKUP(K20,'пр.взв.'!B1:H134,4,FALSE)</f>
        <v>0</v>
      </c>
      <c r="O20" s="239"/>
      <c r="P20" s="239"/>
      <c r="Q20" s="170"/>
      <c r="R20" s="170"/>
    </row>
    <row r="21" spans="1:18" ht="12.75">
      <c r="A21" s="248"/>
      <c r="B21" s="254"/>
      <c r="C21" s="219"/>
      <c r="D21" s="179"/>
      <c r="E21" s="179"/>
      <c r="F21" s="245"/>
      <c r="G21" s="245"/>
      <c r="H21" s="171"/>
      <c r="I21" s="171"/>
      <c r="J21" s="248"/>
      <c r="K21" s="254"/>
      <c r="L21" s="229"/>
      <c r="M21" s="234"/>
      <c r="N21" s="234"/>
      <c r="O21" s="245"/>
      <c r="P21" s="245"/>
      <c r="Q21" s="171"/>
      <c r="R21" s="171"/>
    </row>
    <row r="23" spans="1:18" ht="15">
      <c r="A23" s="255" t="s">
        <v>46</v>
      </c>
      <c r="B23" s="255"/>
      <c r="C23" s="255"/>
      <c r="D23" s="255"/>
      <c r="E23" s="255"/>
      <c r="F23" s="255"/>
      <c r="G23" s="255"/>
      <c r="H23" s="255"/>
      <c r="I23" s="255"/>
      <c r="J23" s="255" t="s">
        <v>47</v>
      </c>
      <c r="K23" s="255"/>
      <c r="L23" s="255"/>
      <c r="M23" s="255"/>
      <c r="N23" s="255"/>
      <c r="O23" s="255"/>
      <c r="P23" s="255"/>
      <c r="Q23" s="255"/>
      <c r="R23" s="255"/>
    </row>
    <row r="24" spans="2:18" ht="16.5" thickBot="1">
      <c r="B24" s="76" t="s">
        <v>37</v>
      </c>
      <c r="C24" s="82"/>
      <c r="D24" s="82"/>
      <c r="E24" s="82"/>
      <c r="F24" s="82" t="str">
        <f>'пр.взв.'!D4</f>
        <v>в.к. 90 кг</v>
      </c>
      <c r="G24" s="82"/>
      <c r="H24" s="82"/>
      <c r="I24" s="82"/>
      <c r="J24" s="83"/>
      <c r="K24" s="84" t="s">
        <v>1</v>
      </c>
      <c r="L24" s="82"/>
      <c r="M24" s="82"/>
      <c r="N24" s="82"/>
      <c r="O24" s="82" t="str">
        <f>'пр.взв.'!D4</f>
        <v>в.к. 90 кг</v>
      </c>
      <c r="P24" s="79"/>
      <c r="Q24" s="79"/>
      <c r="R24" s="79"/>
    </row>
    <row r="25" spans="1:18" ht="12.75" customHeight="1">
      <c r="A25" s="207" t="s">
        <v>48</v>
      </c>
      <c r="B25" s="209" t="s">
        <v>5</v>
      </c>
      <c r="C25" s="201" t="s">
        <v>6</v>
      </c>
      <c r="D25" s="201" t="s">
        <v>14</v>
      </c>
      <c r="E25" s="201" t="s">
        <v>15</v>
      </c>
      <c r="F25" s="201" t="s">
        <v>16</v>
      </c>
      <c r="G25" s="203" t="s">
        <v>43</v>
      </c>
      <c r="H25" s="205" t="s">
        <v>44</v>
      </c>
      <c r="I25" s="211" t="s">
        <v>18</v>
      </c>
      <c r="J25" s="207" t="s">
        <v>48</v>
      </c>
      <c r="K25" s="209" t="s">
        <v>5</v>
      </c>
      <c r="L25" s="201" t="s">
        <v>6</v>
      </c>
      <c r="M25" s="201" t="s">
        <v>14</v>
      </c>
      <c r="N25" s="201" t="s">
        <v>15</v>
      </c>
      <c r="O25" s="201" t="s">
        <v>16</v>
      </c>
      <c r="P25" s="203" t="s">
        <v>43</v>
      </c>
      <c r="Q25" s="205" t="s">
        <v>44</v>
      </c>
      <c r="R25" s="211" t="s">
        <v>18</v>
      </c>
    </row>
    <row r="26" spans="1:18" ht="13.5" customHeight="1" thickBot="1">
      <c r="A26" s="208"/>
      <c r="B26" s="210" t="s">
        <v>38</v>
      </c>
      <c r="C26" s="202"/>
      <c r="D26" s="202"/>
      <c r="E26" s="202"/>
      <c r="F26" s="202"/>
      <c r="G26" s="204"/>
      <c r="H26" s="206"/>
      <c r="I26" s="212" t="s">
        <v>39</v>
      </c>
      <c r="J26" s="208"/>
      <c r="K26" s="210" t="s">
        <v>38</v>
      </c>
      <c r="L26" s="202"/>
      <c r="M26" s="202"/>
      <c r="N26" s="202"/>
      <c r="O26" s="202"/>
      <c r="P26" s="204"/>
      <c r="Q26" s="206"/>
      <c r="R26" s="212" t="s">
        <v>39</v>
      </c>
    </row>
    <row r="27" spans="1:18" ht="12.75">
      <c r="A27" s="225">
        <v>1</v>
      </c>
      <c r="B27" s="256">
        <f>'пр.хода'!A21</f>
        <v>1</v>
      </c>
      <c r="C27" s="218" t="str">
        <f>VLOOKUP(B27,'пр.взв.'!B2:F85,2,FALSE)</f>
        <v>КОВАЛЕЦ Дмитрий Михайлович</v>
      </c>
      <c r="D27" s="220" t="str">
        <f>VLOOKUP(B27,'пр.взв.'!B2:G141,3,FALSE)</f>
        <v>01.01.93,кмс</v>
      </c>
      <c r="E27" s="220">
        <f>VLOOKUP(B27,'пр.взв.'!B2:H141,4,FALSE)</f>
        <v>0</v>
      </c>
      <c r="F27" s="221"/>
      <c r="G27" s="222"/>
      <c r="H27" s="223"/>
      <c r="I27" s="224"/>
      <c r="J27" s="225">
        <v>2</v>
      </c>
      <c r="K27" s="256">
        <f>'пр.хода'!U21</f>
        <v>0</v>
      </c>
      <c r="L27" s="228" t="e">
        <f>VLOOKUP(K27,'пр.взв.'!B2:F85,2,FALSE)</f>
        <v>#N/A</v>
      </c>
      <c r="M27" s="233" t="e">
        <f>VLOOKUP(K27,'пр.взв.'!B2:G141,3,FALSE)</f>
        <v>#N/A</v>
      </c>
      <c r="N27" s="233" t="e">
        <f>VLOOKUP(K27,'пр.взв.'!B2:H141,4,FALSE)</f>
        <v>#N/A</v>
      </c>
      <c r="O27" s="221"/>
      <c r="P27" s="222"/>
      <c r="Q27" s="223"/>
      <c r="R27" s="224"/>
    </row>
    <row r="28" spans="1:18" ht="12.75">
      <c r="A28" s="226"/>
      <c r="B28" s="250"/>
      <c r="C28" s="219"/>
      <c r="D28" s="179"/>
      <c r="E28" s="179"/>
      <c r="F28" s="179"/>
      <c r="G28" s="179"/>
      <c r="H28" s="173"/>
      <c r="I28" s="169"/>
      <c r="J28" s="226"/>
      <c r="K28" s="250"/>
      <c r="L28" s="229"/>
      <c r="M28" s="234"/>
      <c r="N28" s="234"/>
      <c r="O28" s="179"/>
      <c r="P28" s="179"/>
      <c r="Q28" s="173"/>
      <c r="R28" s="169"/>
    </row>
    <row r="29" spans="1:18" ht="12.75">
      <c r="A29" s="226"/>
      <c r="B29" s="257">
        <f>'пр.хода'!A23</f>
        <v>3</v>
      </c>
      <c r="C29" s="235" t="str">
        <f>VLOOKUP(B29,'пр.взв.'!B2:F85,2,FALSE)</f>
        <v>МУТАЕВ Магомед Бахмудович</v>
      </c>
      <c r="D29" s="237" t="str">
        <f>VLOOKUP(B29,'пр.взв.'!B2:G143,3,FALSE)</f>
        <v>11.03.89,кмс</v>
      </c>
      <c r="E29" s="237">
        <f>VLOOKUP(B29,'пр.взв.'!B2:H143,4,FALSE)</f>
        <v>0</v>
      </c>
      <c r="F29" s="239"/>
      <c r="G29" s="239"/>
      <c r="H29" s="170"/>
      <c r="I29" s="170"/>
      <c r="J29" s="226"/>
      <c r="K29" s="257">
        <f>'пр.хода'!U23</f>
        <v>0</v>
      </c>
      <c r="L29" s="231" t="e">
        <f>VLOOKUP(K29,'пр.взв.'!B2:F85,2,FALSE)</f>
        <v>#N/A</v>
      </c>
      <c r="M29" s="241" t="e">
        <f>VLOOKUP(K29,'пр.взв.'!B2:G143,3,FALSE)</f>
        <v>#N/A</v>
      </c>
      <c r="N29" s="241" t="e">
        <f>VLOOKUP(K29,'пр.взв.'!B2:H143,4,FALSE)</f>
        <v>#N/A</v>
      </c>
      <c r="O29" s="239"/>
      <c r="P29" s="239"/>
      <c r="Q29" s="170"/>
      <c r="R29" s="170"/>
    </row>
    <row r="30" spans="1:18" ht="12.75">
      <c r="A30" s="244"/>
      <c r="B30" s="254"/>
      <c r="C30" s="219"/>
      <c r="D30" s="179"/>
      <c r="E30" s="179"/>
      <c r="F30" s="245"/>
      <c r="G30" s="245"/>
      <c r="H30" s="171"/>
      <c r="I30" s="171"/>
      <c r="J30" s="244"/>
      <c r="K30" s="254"/>
      <c r="L30" s="229"/>
      <c r="M30" s="234"/>
      <c r="N30" s="234"/>
      <c r="O30" s="245"/>
      <c r="P30" s="245"/>
      <c r="Q30" s="171"/>
      <c r="R30" s="171"/>
    </row>
  </sheetData>
  <mergeCells count="196">
    <mergeCell ref="Q29:Q30"/>
    <mergeCell ref="R29:R30"/>
    <mergeCell ref="M29:M30"/>
    <mergeCell ref="N29:N30"/>
    <mergeCell ref="O29:O30"/>
    <mergeCell ref="P29:P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Q20:Q21"/>
    <mergeCell ref="R20:R21"/>
    <mergeCell ref="A23:I23"/>
    <mergeCell ref="J23:R23"/>
    <mergeCell ref="M20:M21"/>
    <mergeCell ref="N20:N21"/>
    <mergeCell ref="O20:O21"/>
    <mergeCell ref="P20:P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Q12:Q13"/>
    <mergeCell ref="R12:R13"/>
    <mergeCell ref="M12:M13"/>
    <mergeCell ref="N12:N13"/>
    <mergeCell ref="O12:O13"/>
    <mergeCell ref="P12:P13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B1:I1"/>
    <mergeCell ref="K1:R1"/>
    <mergeCell ref="B2:I2"/>
    <mergeCell ref="K2:R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64" t="s">
        <v>26</v>
      </c>
      <c r="D1" s="265"/>
      <c r="E1" s="265"/>
      <c r="F1" s="265"/>
      <c r="G1" s="265"/>
      <c r="H1" s="265"/>
      <c r="I1" s="265"/>
      <c r="J1" s="266"/>
    </row>
    <row r="2" spans="1:36" ht="26.25" customHeight="1" thickBot="1">
      <c r="A2" s="6"/>
      <c r="B2" s="6"/>
      <c r="C2" s="182" t="str">
        <f>HYPERLINK('[1]реквизиты'!$A$2)</f>
        <v>Наименование соревнования</v>
      </c>
      <c r="D2" s="183"/>
      <c r="E2" s="183"/>
      <c r="F2" s="183"/>
      <c r="G2" s="183"/>
      <c r="H2" s="183"/>
      <c r="I2" s="183"/>
      <c r="J2" s="275"/>
      <c r="K2" s="43"/>
      <c r="L2" s="43"/>
      <c r="M2" s="43"/>
      <c r="N2" s="43"/>
      <c r="O2" s="43"/>
      <c r="P2" s="43"/>
      <c r="Q2" s="43"/>
      <c r="R2" s="4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1"/>
      <c r="B3" s="41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1"/>
      <c r="B4" s="61"/>
      <c r="C4" s="61"/>
      <c r="D4" s="61"/>
      <c r="E4" s="61"/>
      <c r="F4" s="63" t="str">
        <f>HYPERLINK('пр.взв.'!D4)</f>
        <v>в.к. 90 кг</v>
      </c>
      <c r="G4" s="62"/>
      <c r="H4" s="62"/>
      <c r="I4" s="62"/>
      <c r="J4" s="62"/>
      <c r="K4" s="62"/>
      <c r="L4" s="61"/>
      <c r="M4" s="61"/>
    </row>
    <row r="5" spans="1:13" ht="16.5" thickBot="1">
      <c r="A5" s="273" t="s">
        <v>0</v>
      </c>
      <c r="B5" s="273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271">
        <v>1</v>
      </c>
      <c r="B6" s="272" t="str">
        <f>VLOOKUP('стартвый '!A6:A7,'пр.взв.'!B6:C16,2,FALSE)</f>
        <v>КОВАЛЕЦ Дмитрий Михайлович</v>
      </c>
      <c r="C6" s="270" t="str">
        <f>VLOOKUP(A6,'пр.взв.'!B6:H16,3,FALSE)</f>
        <v>01.01.93,кмс</v>
      </c>
      <c r="D6" s="270">
        <f>VLOOKUP(A6,'пр.взв.'!B6:H16,4,FALSE)</f>
        <v>0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267"/>
      <c r="B7" s="268"/>
      <c r="C7" s="269"/>
      <c r="D7" s="269"/>
      <c r="E7" s="25"/>
      <c r="F7" s="23"/>
      <c r="G7" s="30"/>
      <c r="H7" s="27"/>
      <c r="I7" s="23"/>
      <c r="J7" s="47"/>
      <c r="K7" s="47"/>
      <c r="L7" s="47"/>
      <c r="M7" s="23"/>
    </row>
    <row r="8" spans="1:13" ht="13.5" customHeight="1" thickBot="1">
      <c r="A8" s="258">
        <v>5</v>
      </c>
      <c r="B8" s="260" t="str">
        <f>VLOOKUP('стартвый '!A8:A9,'пр.взв.'!B8:C17,2,FALSE)</f>
        <v>РАДЖАБОВ Алерза Рамисович</v>
      </c>
      <c r="C8" s="262" t="str">
        <f>VLOOKUP(A8,'пр.взв.'!B6:H16,3,FALSE)</f>
        <v>01.01.93,кмс</v>
      </c>
      <c r="D8" s="262">
        <f>VLOOKUP(A8,'пр.взв.'!B6:H16,4,FALSE)</f>
        <v>0</v>
      </c>
      <c r="E8" s="24"/>
      <c r="F8" s="26"/>
      <c r="G8" s="29"/>
      <c r="H8" s="27"/>
      <c r="I8" s="23"/>
      <c r="J8" s="47"/>
      <c r="K8" s="47"/>
      <c r="L8" s="47"/>
      <c r="M8" s="23"/>
    </row>
    <row r="9" spans="1:13" ht="13.5" customHeight="1" thickBot="1">
      <c r="A9" s="267"/>
      <c r="B9" s="268"/>
      <c r="C9" s="269"/>
      <c r="D9" s="269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271">
        <v>3</v>
      </c>
      <c r="B10" s="272" t="str">
        <f>VLOOKUP('стартвый '!A10:A11,'пр.взв.'!B10:C19,2,FALSE)</f>
        <v>МУТАЕВ Магомед Бахмудович</v>
      </c>
      <c r="C10" s="270" t="str">
        <f>VLOOKUP(A10,'пр.взв.'!B6:H16,3,FALSE)</f>
        <v>11.03.89,кмс</v>
      </c>
      <c r="D10" s="270">
        <f>VLOOKUP(A10,'пр.взв.'!B6:H16,4,FALSE)</f>
        <v>0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267"/>
      <c r="B11" s="268"/>
      <c r="C11" s="269"/>
      <c r="D11" s="269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258">
        <v>7</v>
      </c>
      <c r="B12" s="260" t="e">
        <f>VLOOKUP('стартвый '!A12:A13,'пр.взв.'!B12:C21,2,FALSE)</f>
        <v>#N/A</v>
      </c>
      <c r="C12" s="262" t="e">
        <f>VLOOKUP(A12,'пр.взв.'!B6:H16,3,FALSE)</f>
        <v>#N/A</v>
      </c>
      <c r="D12" s="262" t="e">
        <f>VLOOKUP(A12,'пр.взв.'!B6:H16,4,FALSE)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259"/>
      <c r="B13" s="261"/>
      <c r="C13" s="263"/>
      <c r="D13" s="263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3"/>
      <c r="E15" s="23"/>
      <c r="F15" s="23"/>
      <c r="G15" s="23"/>
      <c r="H15" s="23"/>
      <c r="I15" s="44"/>
      <c r="J15" s="42"/>
      <c r="K15" s="28"/>
      <c r="L15" s="28"/>
      <c r="M15" s="23"/>
    </row>
    <row r="16" spans="1:10" ht="16.5" thickBot="1">
      <c r="A16" s="273" t="s">
        <v>1</v>
      </c>
      <c r="B16" s="273"/>
      <c r="E16" s="23"/>
      <c r="F16" s="23"/>
      <c r="G16" s="23"/>
      <c r="H16" s="23"/>
      <c r="I16" s="45"/>
      <c r="J16" s="3"/>
    </row>
    <row r="17" spans="1:10" ht="13.5" thickBot="1">
      <c r="A17" s="271">
        <v>2</v>
      </c>
      <c r="B17" s="272" t="str">
        <f>VLOOKUP(A17,'пр.взв.'!B7:H16,2,FALSE)</f>
        <v>ЛОГУНОВ Александр Андреевич</v>
      </c>
      <c r="C17" s="270" t="str">
        <f>VLOOKUP(A17,'пр.взв.'!B7:H16,3,FALSE)</f>
        <v>04.11.92,кмс</v>
      </c>
      <c r="D17" s="270">
        <f>VLOOKUP(A17,'пр.взв.'!B7:H16,4,FALSE)</f>
        <v>0</v>
      </c>
      <c r="E17" s="23"/>
      <c r="F17" s="23"/>
      <c r="G17" s="23"/>
      <c r="H17" s="23"/>
      <c r="I17" s="38"/>
      <c r="J17" s="3"/>
    </row>
    <row r="18" spans="1:10" ht="12.75">
      <c r="A18" s="267"/>
      <c r="B18" s="268"/>
      <c r="C18" s="269"/>
      <c r="D18" s="269"/>
      <c r="E18" s="25"/>
      <c r="F18" s="23"/>
      <c r="G18" s="30"/>
      <c r="H18" s="27"/>
      <c r="I18" s="38"/>
      <c r="J18" s="3"/>
    </row>
    <row r="19" spans="1:10" ht="13.5" thickBot="1">
      <c r="A19" s="258">
        <v>6</v>
      </c>
      <c r="B19" s="260" t="e">
        <f>VLOOKUP('стартвый '!A19:A20,'пр.взв.'!B7:H16,2,FALSE)</f>
        <v>#N/A</v>
      </c>
      <c r="C19" s="262" t="e">
        <f>VLOOKUP(A19,'пр.взв.'!B7:H16,3,FALSE)</f>
        <v>#N/A</v>
      </c>
      <c r="D19" s="262" t="e">
        <f>VLOOKUP(A19,'пр.взв.'!B7:H16,4,FALSE)</f>
        <v>#N/A</v>
      </c>
      <c r="E19" s="24"/>
      <c r="F19" s="26"/>
      <c r="G19" s="29"/>
      <c r="H19" s="27"/>
      <c r="I19" s="38"/>
      <c r="J19" s="3"/>
    </row>
    <row r="20" spans="1:10" ht="13.5" thickBot="1">
      <c r="A20" s="267"/>
      <c r="B20" s="268"/>
      <c r="C20" s="269"/>
      <c r="D20" s="269"/>
      <c r="E20" s="23"/>
      <c r="F20" s="27"/>
      <c r="G20" s="25"/>
      <c r="H20" s="31"/>
      <c r="I20" s="38"/>
      <c r="J20" s="3"/>
    </row>
    <row r="21" spans="1:8" ht="13.5" thickBot="1">
      <c r="A21" s="271">
        <v>4</v>
      </c>
      <c r="B21" s="272" t="str">
        <f>VLOOKUP('стартвый '!A21:A22,'пр.взв.'!B7:H16,2,FALSE)</f>
        <v>МЕДВЕДЕВ Николай Александрович</v>
      </c>
      <c r="C21" s="270" t="str">
        <f>VLOOKUP(A21,'пр.взв.'!B7:H16,3,FALSE)</f>
        <v>12.04.88,кмс</v>
      </c>
      <c r="D21" s="270">
        <f>VLOOKUP(A21,'пр.взв.'!B7:H16,4,FALSE)</f>
        <v>0</v>
      </c>
      <c r="E21" s="23"/>
      <c r="F21" s="27"/>
      <c r="G21" s="24"/>
      <c r="H21" s="3"/>
    </row>
    <row r="22" spans="1:8" ht="12.75">
      <c r="A22" s="267"/>
      <c r="B22" s="268"/>
      <c r="C22" s="269"/>
      <c r="D22" s="269"/>
      <c r="E22" s="25"/>
      <c r="F22" s="28"/>
      <c r="G22" s="29"/>
      <c r="H22" s="27"/>
    </row>
    <row r="23" spans="1:8" ht="13.5" thickBot="1">
      <c r="A23" s="258">
        <v>8</v>
      </c>
      <c r="B23" s="260" t="e">
        <f>VLOOKUP('стартвый '!A23:A24,'пр.взв.'!B7:H16,2,FALSE)</f>
        <v>#N/A</v>
      </c>
      <c r="C23" s="262" t="e">
        <f>VLOOKUP(A23,'пр.взв.'!B7:H16,3,FALSE)</f>
        <v>#N/A</v>
      </c>
      <c r="D23" s="262" t="e">
        <f>VLOOKUP(A23,'пр.взв.'!B7:H16,4,FALSE)</f>
        <v>#N/A</v>
      </c>
      <c r="E23" s="24"/>
      <c r="F23" s="23"/>
      <c r="G23" s="30"/>
      <c r="H23" s="27"/>
    </row>
    <row r="24" spans="1:8" ht="13.5" thickBot="1">
      <c r="A24" s="259"/>
      <c r="B24" s="261"/>
      <c r="C24" s="263"/>
      <c r="D24" s="263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5"/>
      <c r="H29" s="35"/>
    </row>
    <row r="30" spans="2:8" ht="12.75">
      <c r="B30" s="36"/>
      <c r="H30" s="36"/>
    </row>
    <row r="31" spans="2:11" ht="12.75">
      <c r="B31" s="36"/>
      <c r="C31" s="7"/>
      <c r="D31" s="35"/>
      <c r="G31" s="3"/>
      <c r="H31" s="36"/>
      <c r="I31" s="7"/>
      <c r="J31" s="7"/>
      <c r="K31" s="35"/>
    </row>
    <row r="32" spans="2:12" ht="12.75">
      <c r="B32" s="37"/>
      <c r="C32" s="3"/>
      <c r="D32" s="36"/>
      <c r="E32" s="38"/>
      <c r="F32" s="3"/>
      <c r="G32" s="3"/>
      <c r="H32" s="37"/>
      <c r="I32" s="3"/>
      <c r="J32" s="3"/>
      <c r="K32" s="36"/>
      <c r="L32" s="3"/>
    </row>
    <row r="33" spans="3:13" ht="12.75">
      <c r="C33" s="3"/>
      <c r="D33" s="36"/>
      <c r="E33" s="39"/>
      <c r="F33" s="2"/>
      <c r="G33" s="3"/>
      <c r="I33" s="3"/>
      <c r="J33" s="3"/>
      <c r="K33" s="36"/>
      <c r="L33" s="39"/>
      <c r="M33" s="2"/>
    </row>
    <row r="34" spans="3:11" ht="12.75">
      <c r="C34" s="3"/>
      <c r="D34" s="36"/>
      <c r="G34" s="3"/>
      <c r="I34" s="3"/>
      <c r="J34" s="3"/>
      <c r="K34" s="36"/>
    </row>
    <row r="35" spans="3:11" ht="12.75">
      <c r="C35" s="2"/>
      <c r="D35" s="37"/>
      <c r="G35" s="3"/>
      <c r="I35" s="2"/>
      <c r="J35" s="2"/>
      <c r="K35" s="37"/>
    </row>
    <row r="36" ht="12.75">
      <c r="K36" s="3"/>
    </row>
    <row r="38" spans="2:11" ht="12.75">
      <c r="B38" s="16" t="e">
        <f>HYPERLINK('[1]реквизиты'!$A$20)</f>
        <v>#REF!</v>
      </c>
      <c r="C38" s="11"/>
      <c r="D38" s="11"/>
      <c r="E38" s="11"/>
      <c r="F38" s="2"/>
      <c r="G38" s="2"/>
      <c r="H38" s="2"/>
      <c r="I38" s="17" t="e">
        <f>HYPERLINK('[1]реквизиты'!$G$20)</f>
        <v>#REF!</v>
      </c>
      <c r="J38" s="3"/>
      <c r="K38" s="19" t="e">
        <f>HYPERLINK('[1]реквизиты'!$G$21)</f>
        <v>#REF!</v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 t="e">
        <f>HYPERLINK('[1]реквизиты'!$A$22)</f>
        <v>#REF!</v>
      </c>
      <c r="D40" s="11"/>
      <c r="E40" s="20"/>
      <c r="F40" s="46"/>
      <c r="G40" s="2"/>
      <c r="H40" s="2"/>
      <c r="I40" s="17" t="e">
        <f>HYPERLINK('[1]реквизиты'!$G$22)</f>
        <v>#REF!</v>
      </c>
      <c r="J40" s="3"/>
      <c r="K40" s="21" t="e">
        <f>HYPERLINK('[1]реквизиты'!$G$23)</f>
        <v>#REF!</v>
      </c>
    </row>
    <row r="41" spans="5:13" ht="12.75">
      <c r="E41" s="3"/>
      <c r="F41" s="3"/>
      <c r="G41" s="14"/>
      <c r="H41" s="14"/>
      <c r="J41" s="14"/>
      <c r="K41" s="14"/>
      <c r="L41" s="40"/>
      <c r="M41" s="40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0"/>
    </row>
    <row r="43" spans="5:13" ht="12.75">
      <c r="E43" s="3"/>
      <c r="F43" s="3"/>
      <c r="G43" s="14"/>
      <c r="H43" s="14"/>
      <c r="I43" s="14"/>
      <c r="J43" s="14"/>
      <c r="K43" s="14"/>
      <c r="M43" s="40"/>
    </row>
    <row r="44" spans="5:13" ht="12.75">
      <c r="E44" s="3"/>
      <c r="F44" s="3"/>
      <c r="G44" s="14"/>
      <c r="H44" s="14"/>
      <c r="I44" s="14"/>
      <c r="J44" s="14"/>
      <c r="K44" s="14"/>
      <c r="L44" s="40"/>
      <c r="M44" s="40"/>
    </row>
  </sheetData>
  <sheetProtection/>
  <mergeCells count="37">
    <mergeCell ref="C3:R3"/>
    <mergeCell ref="A5:B5"/>
    <mergeCell ref="C2:J2"/>
    <mergeCell ref="A6:A7"/>
    <mergeCell ref="B6:B7"/>
    <mergeCell ref="C6:C7"/>
    <mergeCell ref="D6:D7"/>
    <mergeCell ref="A10:A11"/>
    <mergeCell ref="B10:B11"/>
    <mergeCell ref="C10:C11"/>
    <mergeCell ref="D10:D11"/>
    <mergeCell ref="A8:A9"/>
    <mergeCell ref="B8:B9"/>
    <mergeCell ref="C8:C9"/>
    <mergeCell ref="D8:D9"/>
    <mergeCell ref="A17:A18"/>
    <mergeCell ref="A16:B16"/>
    <mergeCell ref="B17:B18"/>
    <mergeCell ref="C17:C18"/>
    <mergeCell ref="A21:A22"/>
    <mergeCell ref="B21:B22"/>
    <mergeCell ref="C21:C22"/>
    <mergeCell ref="D21:D22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D12:D13"/>
    <mergeCell ref="A23:A24"/>
    <mergeCell ref="B23:B24"/>
    <mergeCell ref="C23:C24"/>
    <mergeCell ref="D23:D2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9">
      <selection activeCell="A1" sqref="A1:H37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15" t="str">
        <f>'пр.хода'!C3</f>
        <v>Чемпионат Центрального федерального округа по боевому самбо</v>
      </c>
      <c r="B1" s="276"/>
      <c r="C1" s="276"/>
      <c r="D1" s="276"/>
      <c r="E1" s="276"/>
      <c r="F1" s="276"/>
      <c r="G1" s="276"/>
      <c r="H1" s="277"/>
    </row>
    <row r="2" spans="1:8" ht="12.75">
      <c r="A2" s="278" t="str">
        <f>'пр.хода'!C4</f>
        <v>24-25 декабря 2014 г.   г.Кострома</v>
      </c>
      <c r="B2" s="278"/>
      <c r="C2" s="278"/>
      <c r="D2" s="278"/>
      <c r="E2" s="278"/>
      <c r="F2" s="278"/>
      <c r="G2" s="278"/>
      <c r="H2" s="278"/>
    </row>
    <row r="3" spans="1:8" ht="18.75" thickBot="1">
      <c r="A3" s="279" t="s">
        <v>32</v>
      </c>
      <c r="B3" s="279"/>
      <c r="C3" s="279"/>
      <c r="D3" s="279"/>
      <c r="E3" s="279"/>
      <c r="F3" s="279"/>
      <c r="G3" s="279"/>
      <c r="H3" s="279"/>
    </row>
    <row r="4" spans="2:8" ht="18.75" thickBot="1">
      <c r="B4" s="70"/>
      <c r="C4" s="71"/>
      <c r="D4" s="280" t="str">
        <f>HYPERLINK('пр.взв.'!D4)</f>
        <v>в.к. 90 кг</v>
      </c>
      <c r="E4" s="281"/>
      <c r="F4" s="282"/>
      <c r="G4" s="71"/>
      <c r="H4" s="71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>
      <c r="A6" s="283" t="s">
        <v>33</v>
      </c>
      <c r="B6" s="286" t="str">
        <f>VLOOKUP(J6,'пр.взв.'!B6:H127,2,FALSE)</f>
        <v>РАДЖАБОВ Алерза Рамисович</v>
      </c>
      <c r="C6" s="286"/>
      <c r="D6" s="286"/>
      <c r="E6" s="286"/>
      <c r="F6" s="286"/>
      <c r="G6" s="286"/>
      <c r="H6" s="288" t="str">
        <f>VLOOKUP(J6,'пр.взв.'!B6:H127,3,FALSE)</f>
        <v>01.01.93,кмс</v>
      </c>
      <c r="I6" s="71"/>
      <c r="J6" s="72">
        <f>'пр.хода'!H9</f>
        <v>5</v>
      </c>
    </row>
    <row r="7" spans="1:10" ht="9.75" customHeight="1">
      <c r="A7" s="284"/>
      <c r="B7" s="287"/>
      <c r="C7" s="287"/>
      <c r="D7" s="287"/>
      <c r="E7" s="287"/>
      <c r="F7" s="287"/>
      <c r="G7" s="287"/>
      <c r="H7" s="289"/>
      <c r="I7" s="71"/>
      <c r="J7" s="72"/>
    </row>
    <row r="8" spans="1:10" ht="18">
      <c r="A8" s="284"/>
      <c r="B8" s="290">
        <f>VLOOKUP(J6,'пр.взв.'!B6:H127,4,FALSE)</f>
        <v>0</v>
      </c>
      <c r="C8" s="290"/>
      <c r="D8" s="290"/>
      <c r="E8" s="290"/>
      <c r="F8" s="290"/>
      <c r="G8" s="290"/>
      <c r="H8" s="289"/>
      <c r="I8" s="71"/>
      <c r="J8" s="72"/>
    </row>
    <row r="9" spans="1:10" ht="9" customHeight="1" thickBot="1">
      <c r="A9" s="285"/>
      <c r="B9" s="291"/>
      <c r="C9" s="291"/>
      <c r="D9" s="291"/>
      <c r="E9" s="291"/>
      <c r="F9" s="291"/>
      <c r="G9" s="291"/>
      <c r="H9" s="292"/>
      <c r="I9" s="71"/>
      <c r="J9" s="72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72"/>
    </row>
    <row r="11" spans="1:10" ht="18">
      <c r="A11" s="293" t="s">
        <v>34</v>
      </c>
      <c r="B11" s="286" t="str">
        <f>VLOOKUP(J11,'пр.взв.'!B6:H127,2,FALSE)</f>
        <v>ЛОГУНОВ Александр Андреевич</v>
      </c>
      <c r="C11" s="286"/>
      <c r="D11" s="286"/>
      <c r="E11" s="286"/>
      <c r="F11" s="286"/>
      <c r="G11" s="286"/>
      <c r="H11" s="288" t="str">
        <f>VLOOKUP(J11,'пр.взв.'!B6:H127,3,FALSE)</f>
        <v>04.11.92,кмс</v>
      </c>
      <c r="I11" s="71"/>
      <c r="J11" s="72">
        <f>'пр.хода'!H14</f>
        <v>2</v>
      </c>
    </row>
    <row r="12" spans="1:10" ht="11.25" customHeight="1">
      <c r="A12" s="294"/>
      <c r="B12" s="287"/>
      <c r="C12" s="287"/>
      <c r="D12" s="287"/>
      <c r="E12" s="287"/>
      <c r="F12" s="287"/>
      <c r="G12" s="287"/>
      <c r="H12" s="289"/>
      <c r="I12" s="71"/>
      <c r="J12" s="72"/>
    </row>
    <row r="13" spans="1:10" ht="18">
      <c r="A13" s="294"/>
      <c r="B13" s="290">
        <f>VLOOKUP(J11,'пр.взв.'!B6:H127,4,FALSE)</f>
        <v>0</v>
      </c>
      <c r="C13" s="290"/>
      <c r="D13" s="290"/>
      <c r="E13" s="290"/>
      <c r="F13" s="290"/>
      <c r="G13" s="290"/>
      <c r="H13" s="289"/>
      <c r="I13" s="71"/>
      <c r="J13" s="72"/>
    </row>
    <row r="14" spans="1:10" ht="9" customHeight="1" thickBot="1">
      <c r="A14" s="295"/>
      <c r="B14" s="291"/>
      <c r="C14" s="291"/>
      <c r="D14" s="291"/>
      <c r="E14" s="291"/>
      <c r="F14" s="291"/>
      <c r="G14" s="291"/>
      <c r="H14" s="292"/>
      <c r="I14" s="71"/>
      <c r="J14" s="72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8">
      <c r="A16" s="296" t="s">
        <v>35</v>
      </c>
      <c r="B16" s="286" t="str">
        <f>VLOOKUP(J16,'пр.взв.'!B6:H127,2,FALSE)</f>
        <v>КОВАЛЕЦ Дмитрий Михайлович</v>
      </c>
      <c r="C16" s="286"/>
      <c r="D16" s="286"/>
      <c r="E16" s="286"/>
      <c r="F16" s="286"/>
      <c r="G16" s="286"/>
      <c r="H16" s="288" t="str">
        <f>VLOOKUP(J16,'пр.взв.'!B6:H127,3,FALSE)</f>
        <v>01.01.93,кмс</v>
      </c>
      <c r="I16" s="71"/>
      <c r="J16" s="72">
        <f>'пр.хода'!E25</f>
        <v>1</v>
      </c>
    </row>
    <row r="17" spans="1:10" ht="10.5" customHeight="1">
      <c r="A17" s="297"/>
      <c r="B17" s="287"/>
      <c r="C17" s="287"/>
      <c r="D17" s="287"/>
      <c r="E17" s="287"/>
      <c r="F17" s="287"/>
      <c r="G17" s="287"/>
      <c r="H17" s="289"/>
      <c r="I17" s="71"/>
      <c r="J17" s="72"/>
    </row>
    <row r="18" spans="1:10" ht="18">
      <c r="A18" s="297"/>
      <c r="B18" s="290">
        <f>VLOOKUP(J16,'пр.взв.'!B6:H127,4,FALSE)</f>
        <v>0</v>
      </c>
      <c r="C18" s="290"/>
      <c r="D18" s="290"/>
      <c r="E18" s="290"/>
      <c r="F18" s="290"/>
      <c r="G18" s="290"/>
      <c r="H18" s="289"/>
      <c r="I18" s="71"/>
      <c r="J18" s="72"/>
    </row>
    <row r="19" spans="1:10" ht="9" customHeight="1" thickBot="1">
      <c r="A19" s="298"/>
      <c r="B19" s="291"/>
      <c r="C19" s="291"/>
      <c r="D19" s="291"/>
      <c r="E19" s="291"/>
      <c r="F19" s="291"/>
      <c r="G19" s="291"/>
      <c r="H19" s="292"/>
      <c r="I19" s="71"/>
      <c r="J19" s="72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8">
      <c r="A21" s="296" t="s">
        <v>35</v>
      </c>
      <c r="B21" s="286" t="str">
        <f>VLOOKUP(J21,'пр.взв.'!B6:H127,2,FALSE)</f>
        <v>МУТАЕВ Магомед Бахмудович</v>
      </c>
      <c r="C21" s="286"/>
      <c r="D21" s="286"/>
      <c r="E21" s="286"/>
      <c r="F21" s="286"/>
      <c r="G21" s="286"/>
      <c r="H21" s="288" t="str">
        <f>VLOOKUP(J21,'пр.взв.'!B7:H132,3,FALSE)</f>
        <v>11.03.89,кмс</v>
      </c>
      <c r="I21" s="71"/>
      <c r="J21" s="72">
        <f>'пр.хода'!Q25</f>
        <v>3</v>
      </c>
    </row>
    <row r="22" spans="1:10" ht="11.25" customHeight="1">
      <c r="A22" s="297"/>
      <c r="B22" s="287"/>
      <c r="C22" s="287"/>
      <c r="D22" s="287"/>
      <c r="E22" s="287"/>
      <c r="F22" s="287"/>
      <c r="G22" s="287"/>
      <c r="H22" s="289"/>
      <c r="I22" s="71"/>
      <c r="J22" s="72"/>
    </row>
    <row r="23" spans="1:9" ht="18">
      <c r="A23" s="297"/>
      <c r="B23" s="290">
        <f>VLOOKUP(J21,'пр.взв.'!B6:H127,4,FALSE)</f>
        <v>0</v>
      </c>
      <c r="C23" s="290"/>
      <c r="D23" s="290"/>
      <c r="E23" s="290"/>
      <c r="F23" s="290"/>
      <c r="G23" s="290"/>
      <c r="H23" s="289"/>
      <c r="I23" s="71"/>
    </row>
    <row r="24" spans="1:9" ht="9" customHeight="1" thickBot="1">
      <c r="A24" s="298"/>
      <c r="B24" s="291"/>
      <c r="C24" s="291"/>
      <c r="D24" s="291"/>
      <c r="E24" s="291"/>
      <c r="F24" s="291"/>
      <c r="G24" s="291"/>
      <c r="H24" s="292"/>
      <c r="I24" s="71"/>
    </row>
    <row r="25" spans="1:8" ht="9.75" customHeight="1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50</v>
      </c>
      <c r="B26" s="71"/>
      <c r="C26" s="71"/>
      <c r="D26" s="71"/>
      <c r="E26" s="71"/>
      <c r="F26" s="71"/>
      <c r="G26" s="71"/>
      <c r="H26" s="71"/>
    </row>
    <row r="27" ht="13.5" thickBot="1"/>
    <row r="28" spans="1:10" ht="12.75">
      <c r="A28" s="299" t="str">
        <f>VLOOKUP(J28,'пр.взв.'!B7:H127,7,FALSE)</f>
        <v>Румянцев С</v>
      </c>
      <c r="B28" s="300"/>
      <c r="C28" s="300"/>
      <c r="D28" s="300"/>
      <c r="E28" s="300"/>
      <c r="F28" s="300"/>
      <c r="G28" s="300"/>
      <c r="H28" s="288"/>
      <c r="J28">
        <f>'пр.хода'!H9</f>
        <v>5</v>
      </c>
    </row>
    <row r="29" spans="1:8" ht="13.5" thickBot="1">
      <c r="A29" s="301"/>
      <c r="B29" s="291"/>
      <c r="C29" s="291"/>
      <c r="D29" s="291"/>
      <c r="E29" s="291"/>
      <c r="F29" s="291"/>
      <c r="G29" s="291"/>
      <c r="H29" s="292"/>
    </row>
    <row r="31" ht="2.25" customHeight="1"/>
    <row r="32" spans="1:8" ht="18">
      <c r="A32" s="71" t="s">
        <v>36</v>
      </c>
      <c r="B32" s="71"/>
      <c r="C32" s="71"/>
      <c r="D32" s="71"/>
      <c r="E32" s="71"/>
      <c r="F32" s="71"/>
      <c r="G32" s="71"/>
      <c r="H32" s="71"/>
    </row>
    <row r="33" spans="1:8" ht="7.5" customHeight="1">
      <c r="A33" s="71"/>
      <c r="B33" s="71"/>
      <c r="C33" s="71"/>
      <c r="D33" s="71"/>
      <c r="E33" s="71"/>
      <c r="F33" s="71"/>
      <c r="G33" s="71"/>
      <c r="H33" s="71"/>
    </row>
    <row r="34" spans="1:8" ht="18">
      <c r="A34" s="71"/>
      <c r="B34" s="71"/>
      <c r="C34" s="71"/>
      <c r="D34" s="71"/>
      <c r="E34" s="71"/>
      <c r="F34" s="71"/>
      <c r="G34" s="71"/>
      <c r="H34" s="71"/>
    </row>
    <row r="35" spans="1:8" ht="18">
      <c r="A35" s="73"/>
      <c r="B35" s="73"/>
      <c r="C35" s="73"/>
      <c r="D35" s="73"/>
      <c r="E35" s="73"/>
      <c r="F35" s="73"/>
      <c r="G35" s="73"/>
      <c r="H35" s="73"/>
    </row>
    <row r="36" spans="1:8" ht="18">
      <c r="A36" s="74"/>
      <c r="B36" s="74"/>
      <c r="C36" s="74"/>
      <c r="D36" s="74"/>
      <c r="E36" s="74"/>
      <c r="F36" s="74"/>
      <c r="G36" s="74"/>
      <c r="H36" s="74"/>
    </row>
    <row r="37" spans="1:8" ht="18">
      <c r="A37" s="73"/>
      <c r="B37" s="73"/>
      <c r="C37" s="73"/>
      <c r="D37" s="73"/>
      <c r="E37" s="73"/>
      <c r="F37" s="73"/>
      <c r="G37" s="73"/>
      <c r="H37" s="73"/>
    </row>
    <row r="38" spans="1:8" ht="18">
      <c r="A38" s="75"/>
      <c r="B38" s="75"/>
      <c r="C38" s="75"/>
      <c r="D38" s="75"/>
      <c r="E38" s="75"/>
      <c r="F38" s="75"/>
      <c r="G38" s="75"/>
      <c r="H38" s="75"/>
    </row>
    <row r="39" spans="1:8" ht="18">
      <c r="A39" s="73"/>
      <c r="B39" s="73"/>
      <c r="C39" s="73"/>
      <c r="D39" s="73"/>
      <c r="E39" s="73"/>
      <c r="F39" s="73"/>
      <c r="G39" s="73"/>
      <c r="H39" s="73"/>
    </row>
    <row r="40" spans="1:8" ht="18">
      <c r="A40" s="75"/>
      <c r="B40" s="75"/>
      <c r="C40" s="75"/>
      <c r="D40" s="75"/>
      <c r="E40" s="75"/>
      <c r="F40" s="75"/>
      <c r="G40" s="75"/>
      <c r="H40" s="75"/>
    </row>
    <row r="41" spans="1:8" ht="18">
      <c r="A41" s="73"/>
      <c r="B41" s="73"/>
      <c r="C41" s="73"/>
      <c r="D41" s="73"/>
      <c r="E41" s="73"/>
      <c r="F41" s="73"/>
      <c r="G41" s="73"/>
      <c r="H41" s="73"/>
    </row>
    <row r="42" spans="1:8" ht="18">
      <c r="A42" s="75"/>
      <c r="B42" s="75"/>
      <c r="C42" s="75"/>
      <c r="D42" s="75"/>
      <c r="E42" s="75"/>
      <c r="F42" s="75"/>
      <c r="G42" s="75"/>
      <c r="H42" s="75"/>
    </row>
    <row r="43" spans="1:8" ht="18">
      <c r="A43" s="73"/>
      <c r="B43" s="73"/>
      <c r="C43" s="73"/>
      <c r="D43" s="73"/>
      <c r="E43" s="73"/>
      <c r="F43" s="73"/>
      <c r="G43" s="73"/>
      <c r="H43" s="73"/>
    </row>
    <row r="44" spans="1:8" ht="18">
      <c r="A44" s="75"/>
      <c r="B44" s="75"/>
      <c r="C44" s="75"/>
      <c r="D44" s="75"/>
      <c r="E44" s="75"/>
      <c r="F44" s="75"/>
      <c r="G44" s="75"/>
      <c r="H44" s="75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5">
      <selection activeCell="A1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13" t="s">
        <v>28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spans="3:18" ht="26.25" customHeight="1" thickBot="1">
      <c r="C2" s="114" t="s">
        <v>27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 ht="30.75" customHeight="1" thickBot="1">
      <c r="A3" s="6"/>
      <c r="B3" s="6"/>
      <c r="C3" s="115" t="str">
        <f>'[2]реквизиты'!$A$2</f>
        <v>Чемпионат Центрального федерального округа по боевому самбо</v>
      </c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7"/>
    </row>
    <row r="4" spans="1:18" ht="26.25" customHeight="1" thickBot="1">
      <c r="A4" s="41"/>
      <c r="B4" s="41"/>
      <c r="C4" s="274" t="str">
        <f>'[2]реквизиты'!$A$3</f>
        <v>24-25 декабря 2014 г.   г.Кострома</v>
      </c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</row>
    <row r="5" spans="8:17" ht="27.75" customHeight="1" thickBot="1">
      <c r="H5" s="304" t="str">
        <f>HYPERLINK('пр.взв.'!D4)</f>
        <v>в.к. 90 кг</v>
      </c>
      <c r="I5" s="305"/>
      <c r="J5" s="305"/>
      <c r="K5" s="305"/>
      <c r="L5" s="305"/>
      <c r="M5" s="305"/>
      <c r="N5" s="306"/>
      <c r="O5" s="319"/>
      <c r="P5" s="320"/>
      <c r="Q5" s="321"/>
    </row>
    <row r="6" spans="5:17" ht="15" customHeight="1">
      <c r="E6" s="83"/>
      <c r="F6" s="83"/>
      <c r="G6" s="83"/>
      <c r="H6" s="85"/>
      <c r="I6" s="86"/>
      <c r="J6" s="86"/>
      <c r="K6" s="86"/>
      <c r="L6" s="86"/>
      <c r="M6" s="86"/>
      <c r="N6" s="83"/>
      <c r="O6" s="83"/>
      <c r="P6" s="83"/>
      <c r="Q6" s="83"/>
    </row>
    <row r="7" spans="1:21" ht="18" customHeight="1" thickBot="1">
      <c r="A7" s="273" t="s">
        <v>0</v>
      </c>
      <c r="B7" s="273"/>
      <c r="E7" s="87"/>
      <c r="F7" s="87"/>
      <c r="G7" s="87"/>
      <c r="H7" s="87"/>
      <c r="I7" s="307" t="s">
        <v>19</v>
      </c>
      <c r="J7" s="307"/>
      <c r="K7" s="307"/>
      <c r="L7" s="307"/>
      <c r="M7" s="307"/>
      <c r="N7" s="87"/>
      <c r="O7" s="87"/>
      <c r="P7" s="87"/>
      <c r="Q7" s="89"/>
      <c r="R7" s="32"/>
      <c r="S7" s="23"/>
      <c r="T7" s="325" t="s">
        <v>1</v>
      </c>
      <c r="U7" s="325"/>
    </row>
    <row r="8" spans="1:21" ht="12.75" customHeight="1" thickBot="1">
      <c r="A8" s="271">
        <v>1</v>
      </c>
      <c r="B8" s="272" t="str">
        <f>VLOOKUP('пр.хода'!A8,'пр.взв.'!B7:C16,2,FALSE)</f>
        <v>КОВАЛЕЦ Дмитрий Михайлович</v>
      </c>
      <c r="C8" s="270" t="str">
        <f>VLOOKUP(A8,'пр.взв.'!B7:H16,3,FALSE)</f>
        <v>01.01.93,кмс</v>
      </c>
      <c r="D8" s="270" t="str">
        <f>'пр.взв.'!F7</f>
        <v>Московская,С.Посад</v>
      </c>
      <c r="E8" s="87"/>
      <c r="F8" s="87"/>
      <c r="G8" s="87"/>
      <c r="H8" s="87"/>
      <c r="I8" s="87" t="s">
        <v>30</v>
      </c>
      <c r="J8" s="87"/>
      <c r="K8" s="87"/>
      <c r="L8" s="87"/>
      <c r="M8" s="87"/>
      <c r="N8" s="87"/>
      <c r="O8" s="87"/>
      <c r="P8" s="87"/>
      <c r="Q8" s="87"/>
      <c r="R8" s="272" t="str">
        <f>VLOOKUP(U8,'пр.взв.'!B7:F16,2,FALSE)</f>
        <v>ЛОГУНОВ Александр Андреевич</v>
      </c>
      <c r="S8" s="270" t="str">
        <f>VLOOKUP(U8,'пр.взв.'!B7:F16,3,FALSE)</f>
        <v>04.11.92,кмс</v>
      </c>
      <c r="T8" s="270" t="str">
        <f>'пр.взв.'!F9</f>
        <v>Тверская,Ржев</v>
      </c>
      <c r="U8" s="322">
        <v>2</v>
      </c>
    </row>
    <row r="9" spans="1:21" ht="12.75" customHeight="1">
      <c r="A9" s="267"/>
      <c r="B9" s="268"/>
      <c r="C9" s="269"/>
      <c r="D9" s="269"/>
      <c r="E9" s="90">
        <v>5</v>
      </c>
      <c r="F9" s="87"/>
      <c r="G9" s="91"/>
      <c r="H9" s="69">
        <v>5</v>
      </c>
      <c r="I9" s="330" t="str">
        <f>VLOOKUP(H9,'пр.взв.'!B7:F16,2,FALSE)</f>
        <v>РАДЖАБОВ Алерза Рамисович</v>
      </c>
      <c r="J9" s="331"/>
      <c r="K9" s="331"/>
      <c r="L9" s="331"/>
      <c r="M9" s="332"/>
      <c r="N9" s="87"/>
      <c r="O9" s="87"/>
      <c r="P9" s="87"/>
      <c r="Q9" s="90">
        <v>2</v>
      </c>
      <c r="R9" s="268"/>
      <c r="S9" s="269"/>
      <c r="T9" s="269"/>
      <c r="U9" s="323"/>
    </row>
    <row r="10" spans="1:21" ht="12.75" customHeight="1" thickBot="1">
      <c r="A10" s="258">
        <v>5</v>
      </c>
      <c r="B10" s="260" t="str">
        <f>VLOOKUP('пр.хода'!A10,'пр.взв.'!B9:C18,2,FALSE)</f>
        <v>РАДЖАБОВ Алерза Рамисович</v>
      </c>
      <c r="C10" s="262" t="str">
        <f>VLOOKUP(A10,'пр.взв.'!B7:H16,3,FALSE)</f>
        <v>01.01.93,кмс</v>
      </c>
      <c r="D10" s="262" t="str">
        <f>'пр.взв.'!F15</f>
        <v>Костромская,Кострома</v>
      </c>
      <c r="E10" s="24" t="s">
        <v>71</v>
      </c>
      <c r="F10" s="92"/>
      <c r="G10" s="93"/>
      <c r="H10" s="88"/>
      <c r="I10" s="333"/>
      <c r="J10" s="334"/>
      <c r="K10" s="334"/>
      <c r="L10" s="334"/>
      <c r="M10" s="335"/>
      <c r="N10" s="87"/>
      <c r="O10" s="94"/>
      <c r="P10" s="92"/>
      <c r="Q10" s="24"/>
      <c r="R10" s="310" t="e">
        <f>VLOOKUP(U10,'пр.взв.'!B9:F18,2,FALSE)</f>
        <v>#N/A</v>
      </c>
      <c r="S10" s="308" t="e">
        <f>VLOOKUP(U10,'пр.взв.'!B9:F18,3,FALSE)</f>
        <v>#N/A</v>
      </c>
      <c r="T10" s="308" t="e">
        <f>VLOOKUP(U10,'пр.взв.'!B9:F18,4,FALSE)</f>
        <v>#N/A</v>
      </c>
      <c r="U10" s="322">
        <v>6</v>
      </c>
    </row>
    <row r="11" spans="1:21" ht="12.75" customHeight="1" thickBot="1">
      <c r="A11" s="267"/>
      <c r="B11" s="268"/>
      <c r="C11" s="269"/>
      <c r="D11" s="269"/>
      <c r="E11" s="87"/>
      <c r="F11" s="88"/>
      <c r="G11" s="90">
        <v>5</v>
      </c>
      <c r="H11" s="95"/>
      <c r="I11" s="87"/>
      <c r="J11" s="87"/>
      <c r="K11" s="87"/>
      <c r="L11" s="87"/>
      <c r="M11" s="87"/>
      <c r="N11" s="88"/>
      <c r="O11" s="90">
        <v>2</v>
      </c>
      <c r="P11" s="88"/>
      <c r="Q11" s="87"/>
      <c r="R11" s="318"/>
      <c r="S11" s="309"/>
      <c r="T11" s="309"/>
      <c r="U11" s="323"/>
    </row>
    <row r="12" spans="1:21" ht="12.75" customHeight="1" thickBot="1">
      <c r="A12" s="271">
        <v>3</v>
      </c>
      <c r="B12" s="272" t="str">
        <f>VLOOKUP('пр.хода'!A12,'пр.взв.'!B11:C20,2,FALSE)</f>
        <v>МУТАЕВ Магомед Бахмудович</v>
      </c>
      <c r="C12" s="270" t="str">
        <f>VLOOKUP(A12,'пр.взв.'!B7:H16,3,FALSE)</f>
        <v>11.03.89,кмс</v>
      </c>
      <c r="D12" s="270" t="str">
        <f>'пр.взв.'!F11</f>
        <v>Ярославская,Рыбинск</v>
      </c>
      <c r="E12" s="87"/>
      <c r="F12" s="88"/>
      <c r="G12" s="24" t="s">
        <v>71</v>
      </c>
      <c r="H12" s="95"/>
      <c r="I12" s="87"/>
      <c r="J12" s="87"/>
      <c r="K12" s="87"/>
      <c r="L12" s="87"/>
      <c r="M12" s="87"/>
      <c r="N12" s="88"/>
      <c r="O12" s="24" t="s">
        <v>71</v>
      </c>
      <c r="P12" s="88"/>
      <c r="Q12" s="87"/>
      <c r="R12" s="272" t="str">
        <f>VLOOKUP(U12,'пр.взв.'!B11:F20,2,FALSE)</f>
        <v>МЕДВЕДЕВ Николай Александрович</v>
      </c>
      <c r="S12" s="270" t="str">
        <f>VLOOKUP(U12,'пр.взв.'!B11:F20,3,FALSE)</f>
        <v>12.04.88,кмс</v>
      </c>
      <c r="T12" s="270" t="str">
        <f>'пр.взв.'!F13</f>
        <v>Смоленская,Смоленск</v>
      </c>
      <c r="U12" s="324">
        <v>4</v>
      </c>
    </row>
    <row r="13" spans="1:21" ht="12.75" customHeight="1" thickBot="1">
      <c r="A13" s="267"/>
      <c r="B13" s="268"/>
      <c r="C13" s="269"/>
      <c r="D13" s="269"/>
      <c r="E13" s="90">
        <v>3</v>
      </c>
      <c r="F13" s="96"/>
      <c r="G13" s="93"/>
      <c r="H13" s="88"/>
      <c r="I13" s="87" t="s">
        <v>31</v>
      </c>
      <c r="J13" s="87"/>
      <c r="K13" s="87"/>
      <c r="L13" s="87"/>
      <c r="M13" s="87"/>
      <c r="N13" s="88"/>
      <c r="O13" s="94"/>
      <c r="P13" s="96"/>
      <c r="Q13" s="90">
        <v>4</v>
      </c>
      <c r="R13" s="268"/>
      <c r="S13" s="269"/>
      <c r="T13" s="269"/>
      <c r="U13" s="323"/>
    </row>
    <row r="14" spans="1:21" ht="12.75" customHeight="1" thickBot="1">
      <c r="A14" s="258">
        <v>7</v>
      </c>
      <c r="B14" s="310" t="e">
        <f>VLOOKUP('пр.хода'!A14,'пр.взв.'!B13:C22,2,FALSE)</f>
        <v>#N/A</v>
      </c>
      <c r="C14" s="308" t="e">
        <f>VLOOKUP(A14,'пр.взв.'!B7:H16,3,FALSE)</f>
        <v>#N/A</v>
      </c>
      <c r="D14" s="308" t="e">
        <f>VLOOKUP(A14,'пр.взв.'!B7:H16,4,FALSE)</f>
        <v>#N/A</v>
      </c>
      <c r="E14" s="24"/>
      <c r="F14" s="87"/>
      <c r="G14" s="91"/>
      <c r="H14" s="69">
        <v>2</v>
      </c>
      <c r="I14" s="312" t="str">
        <f>VLOOKUP(H14,'пр.взв.'!B5:F21,2,FALSE)</f>
        <v>ЛОГУНОВ Александр Андреевич</v>
      </c>
      <c r="J14" s="313"/>
      <c r="K14" s="313"/>
      <c r="L14" s="313"/>
      <c r="M14" s="314"/>
      <c r="N14" s="87"/>
      <c r="O14" s="87"/>
      <c r="P14" s="87"/>
      <c r="Q14" s="24"/>
      <c r="R14" s="310" t="e">
        <f>VLOOKUP(U14,'пр.взв.'!B13:F22,2,FALSE)</f>
        <v>#N/A</v>
      </c>
      <c r="S14" s="308" t="e">
        <f>VLOOKUP(U14,'пр.взв.'!B13:F22,3,FALSE)</f>
        <v>#N/A</v>
      </c>
      <c r="T14" s="308" t="e">
        <f>VLOOKUP(U14,'пр.взв.'!B13:F22,4,FALSE)</f>
        <v>#N/A</v>
      </c>
      <c r="U14" s="322">
        <v>8</v>
      </c>
    </row>
    <row r="15" spans="1:21" ht="12.75" customHeight="1" thickBot="1">
      <c r="A15" s="259"/>
      <c r="B15" s="311"/>
      <c r="C15" s="328"/>
      <c r="D15" s="328"/>
      <c r="E15" s="87"/>
      <c r="F15" s="87"/>
      <c r="G15" s="91"/>
      <c r="H15" s="88"/>
      <c r="I15" s="315"/>
      <c r="J15" s="316"/>
      <c r="K15" s="316"/>
      <c r="L15" s="316"/>
      <c r="M15" s="317"/>
      <c r="N15" s="87"/>
      <c r="O15" s="87"/>
      <c r="P15" s="87"/>
      <c r="Q15" s="87"/>
      <c r="R15" s="311"/>
      <c r="S15" s="328"/>
      <c r="T15" s="328"/>
      <c r="U15" s="329"/>
    </row>
    <row r="16" spans="1:21" ht="12.75" customHeight="1">
      <c r="A16" s="1"/>
      <c r="B16" s="1"/>
      <c r="C16" s="1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23"/>
      <c r="S16" s="23"/>
      <c r="T16" s="23"/>
      <c r="U16" s="22"/>
    </row>
    <row r="17" spans="1:21" ht="12" customHeight="1">
      <c r="A17" s="326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327" t="s">
        <v>3</v>
      </c>
    </row>
    <row r="18" spans="1:21" ht="12.75" customHeight="1">
      <c r="A18" s="326"/>
      <c r="G18" s="303" t="s">
        <v>29</v>
      </c>
      <c r="H18" s="303"/>
      <c r="I18" s="303"/>
      <c r="J18" s="303"/>
      <c r="K18" s="303"/>
      <c r="L18" s="303"/>
      <c r="M18" s="303"/>
      <c r="N18" s="303"/>
      <c r="O18" s="303"/>
      <c r="R18" s="23"/>
      <c r="S18" s="23"/>
      <c r="T18" s="23"/>
      <c r="U18" s="327"/>
    </row>
    <row r="19" spans="18:20" ht="12.75" customHeight="1">
      <c r="R19" s="23"/>
      <c r="S19" s="23"/>
      <c r="T19" s="23"/>
    </row>
    <row r="20" ht="12.75" customHeight="1">
      <c r="R20" s="23"/>
    </row>
    <row r="21" spans="1:21" ht="12.75" customHeight="1">
      <c r="A21" s="99">
        <v>1</v>
      </c>
      <c r="B21" s="302" t="str">
        <f>VLOOKUP(A21,'пр.взв.'!B7:F16,2,FALSE)</f>
        <v>КОВАЛЕЦ Дмитрий Михайлович</v>
      </c>
      <c r="R21" s="101"/>
      <c r="S21" s="302" t="e">
        <f>VLOOKUP(U21,'пр.взв.'!B7:F16,2,FALSE)</f>
        <v>#N/A</v>
      </c>
      <c r="T21" s="302"/>
      <c r="U21" s="105">
        <v>0</v>
      </c>
    </row>
    <row r="22" spans="1:21" ht="12.75" customHeight="1">
      <c r="A22" s="99">
        <v>3</v>
      </c>
      <c r="B22" s="302"/>
      <c r="C22" s="2">
        <v>1</v>
      </c>
      <c r="D22" s="2"/>
      <c r="R22" s="102">
        <v>0</v>
      </c>
      <c r="S22" s="302"/>
      <c r="T22" s="302"/>
      <c r="U22" s="105"/>
    </row>
    <row r="23" spans="1:21" ht="12.75" customHeight="1">
      <c r="A23" s="99">
        <v>3</v>
      </c>
      <c r="B23" s="302" t="str">
        <f>VLOOKUP(A23,'пр.взв.'!B7:F16,2,FALSE)</f>
        <v>МУТАЕВ Магомед Бахмудович</v>
      </c>
      <c r="C23" s="3"/>
      <c r="D23" s="36"/>
      <c r="G23" t="s">
        <v>49</v>
      </c>
      <c r="N23" t="s">
        <v>49</v>
      </c>
      <c r="R23" s="103"/>
      <c r="S23" s="302" t="e">
        <f>VLOOKUP(U23,'пр.взв.'!B7:F16,2,FALSE)</f>
        <v>#N/A</v>
      </c>
      <c r="T23" s="302"/>
      <c r="U23" s="105">
        <v>0</v>
      </c>
    </row>
    <row r="24" spans="1:21" ht="13.5" thickBot="1">
      <c r="A24" s="67"/>
      <c r="B24" s="302"/>
      <c r="C24" s="3"/>
      <c r="D24" s="36"/>
      <c r="R24" s="104"/>
      <c r="S24" s="302"/>
      <c r="T24" s="302"/>
      <c r="U24" s="64"/>
    </row>
    <row r="25" spans="3:20" ht="12.75">
      <c r="C25" s="3"/>
      <c r="D25" s="36"/>
      <c r="E25" s="66">
        <v>1</v>
      </c>
      <c r="F25" s="339" t="str">
        <f>VLOOKUP(E25,'пр.взв.'!B7:D16,2,FALSE)</f>
        <v>КОВАЛЕЦ Дмитрий Михайлович</v>
      </c>
      <c r="G25" s="339"/>
      <c r="H25" s="339"/>
      <c r="I25" s="340"/>
      <c r="M25" s="338" t="str">
        <f>VLOOKUP(Q25,'пр.взв.'!B7:C16,2,FALSE)</f>
        <v>МУТАЕВ Магомед Бахмудович</v>
      </c>
      <c r="N25" s="339"/>
      <c r="O25" s="339"/>
      <c r="P25" s="340"/>
      <c r="Q25" s="106">
        <v>3</v>
      </c>
      <c r="R25" s="104"/>
      <c r="S25" s="104"/>
      <c r="T25" s="104"/>
    </row>
    <row r="26" spans="1:20" ht="13.5" thickBot="1">
      <c r="A26" s="27"/>
      <c r="C26" s="3"/>
      <c r="D26" s="36"/>
      <c r="F26" s="341"/>
      <c r="G26" s="342"/>
      <c r="H26" s="342"/>
      <c r="I26" s="343"/>
      <c r="J26" s="53"/>
      <c r="K26" s="53"/>
      <c r="L26" s="53"/>
      <c r="M26" s="341"/>
      <c r="N26" s="342"/>
      <c r="O26" s="342"/>
      <c r="P26" s="343"/>
      <c r="Q26" s="100"/>
      <c r="R26" s="104"/>
      <c r="S26" s="104"/>
      <c r="T26" s="104"/>
    </row>
    <row r="27" spans="1:20" ht="12.75">
      <c r="A27" s="34"/>
      <c r="B27">
        <v>4</v>
      </c>
      <c r="C27" s="344" t="str">
        <f>VLOOKUP(B27,'пр.взв.'!B7:F16,2,FALSE)</f>
        <v>МЕДВЕДЕВ Николай Александрович</v>
      </c>
      <c r="D27" s="345"/>
      <c r="F27" s="65"/>
      <c r="G27" s="65"/>
      <c r="H27" s="65"/>
      <c r="I27" s="65"/>
      <c r="J27" s="53"/>
      <c r="K27" s="53"/>
      <c r="L27" s="53"/>
      <c r="M27" s="65"/>
      <c r="N27" s="65"/>
      <c r="O27" s="65"/>
      <c r="P27" s="65"/>
      <c r="R27" s="336" t="str">
        <f>VLOOKUP(S27,'пр.взв.'!B7:F16,2,FALSE)</f>
        <v>МУТАЕВ Магомед Бахмудович</v>
      </c>
      <c r="S27" s="105">
        <v>3</v>
      </c>
      <c r="T27" s="104"/>
    </row>
    <row r="28" spans="1:20" ht="13.5" thickBot="1">
      <c r="A28" s="3"/>
      <c r="C28" s="346"/>
      <c r="D28" s="347"/>
      <c r="F28" s="3"/>
      <c r="G28" s="3"/>
      <c r="H28" s="3"/>
      <c r="I28" s="3"/>
      <c r="R28" s="337"/>
      <c r="S28" s="104"/>
      <c r="T28" s="104"/>
    </row>
    <row r="29" spans="6:9" ht="12.75">
      <c r="F29" s="3"/>
      <c r="G29" s="3"/>
      <c r="H29" s="3"/>
      <c r="I29" s="3"/>
    </row>
    <row r="31" spans="2:18" ht="15">
      <c r="B31" s="56" t="str">
        <f>HYPERLINK('[1]реквизиты'!$A$6)</f>
        <v>Гл. судья, судья МК</v>
      </c>
      <c r="C31" s="58"/>
      <c r="D31" s="59"/>
      <c r="E31" s="54"/>
      <c r="F31" s="54"/>
      <c r="L31" s="17"/>
      <c r="N31" s="57" t="str">
        <f>'[2]реквизиты'!$G$7</f>
        <v>Рычёв С.В.</v>
      </c>
      <c r="O31" s="6"/>
      <c r="P31" s="3"/>
      <c r="Q31" s="3"/>
      <c r="R31" s="5" t="str">
        <f>'[2]реквизиты'!$G$8</f>
        <v>/Александров /</v>
      </c>
    </row>
    <row r="32" spans="2:18" ht="15">
      <c r="B32" s="58"/>
      <c r="C32" s="58"/>
      <c r="D32" s="59"/>
      <c r="E32" s="54"/>
      <c r="F32" s="54"/>
      <c r="G32" s="3"/>
      <c r="H32" s="3"/>
      <c r="I32" s="3"/>
      <c r="J32" s="3"/>
      <c r="K32" s="3"/>
      <c r="L32" s="19"/>
      <c r="M32" s="3"/>
      <c r="O32" s="6"/>
      <c r="P32" s="3"/>
      <c r="Q32" s="3"/>
      <c r="R32" s="3"/>
    </row>
    <row r="33" spans="2:18" ht="7.5" customHeight="1">
      <c r="B33" s="58"/>
      <c r="C33" s="58"/>
      <c r="D33" s="59"/>
      <c r="E33" s="54"/>
      <c r="F33" s="54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6" t="str">
        <f>'[2]реквизиты'!$A$8</f>
        <v>Гл. секретарь, судья ВК</v>
      </c>
      <c r="C34" s="58"/>
      <c r="D34" s="59"/>
      <c r="E34" s="54"/>
      <c r="F34" s="54"/>
      <c r="G34" s="3"/>
      <c r="H34" s="3"/>
      <c r="I34" s="3"/>
      <c r="J34" s="3"/>
      <c r="K34" s="3"/>
      <c r="L34" s="40"/>
      <c r="M34" s="40"/>
      <c r="N34" s="57" t="str">
        <f>'[2]реквизиты'!$G$9</f>
        <v>Тимошин А.С.</v>
      </c>
      <c r="O34" s="6"/>
      <c r="P34" s="14"/>
      <c r="Q34" s="14"/>
      <c r="R34" s="5" t="str">
        <f>'[2]реквизиты'!$G$10</f>
        <v>/Рыбинск/</v>
      </c>
    </row>
    <row r="35" spans="2:18" ht="15">
      <c r="B35" s="58"/>
      <c r="C35" s="58"/>
      <c r="D35" s="58"/>
      <c r="E35" s="6"/>
      <c r="F35" s="6"/>
      <c r="L35" s="17"/>
      <c r="M35" s="40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1"/>
      <c r="M36" s="40"/>
      <c r="R36" s="68"/>
    </row>
    <row r="37" spans="5:13" ht="12.75">
      <c r="E37" s="3"/>
      <c r="F37" s="3"/>
      <c r="G37" s="14"/>
      <c r="H37" s="14"/>
      <c r="I37" s="14"/>
      <c r="J37" s="14"/>
      <c r="K37" s="14"/>
      <c r="L37" s="40"/>
      <c r="M37" s="40"/>
    </row>
    <row r="38" spans="12:13" ht="12.75">
      <c r="L38" s="9"/>
      <c r="M38" s="9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2014-12-25T16:16:38Z</cp:lastPrinted>
  <dcterms:created xsi:type="dcterms:W3CDTF">1996-10-08T23:32:33Z</dcterms:created>
  <dcterms:modified xsi:type="dcterms:W3CDTF">2014-12-29T05:37:05Z</dcterms:modified>
  <cp:category/>
  <cp:version/>
  <cp:contentType/>
  <cp:contentStatus/>
</cp:coreProperties>
</file>