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<sst xmlns="http://schemas.openxmlformats.org/spreadsheetml/2006/main" count="176" uniqueCount="65">
  <si>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</si>
  <si>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</si>
  <si>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</si>
  <si>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</si>
  <si>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</si>
  <si>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</si>
  <si>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</si>
  <si>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</si>
  <si>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</si>
  <si>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</si>
  <si>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</si>
  <si>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</si>
  <si>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</si>
  <si>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</si>
  <si>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</si>
  <si>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</si>
  <si>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</si>
  <si>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</si>
  <si>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</si>
  <si>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</si>
  <si>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</si>
  <si>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</si>
  <si>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</si>
  <si>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</si>
  <si>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</si>
  <si>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</si>
  <si>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</si>
  <si>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</si>
  <si>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</si>
  <si>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</si>
  <si>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</si>
  <si>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</si>
  <si>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</si>
  <si>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</si>
  <si>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</si>
  <si>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</si>
  <si>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</si>
  <si>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</si>
  <si>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</si>
  <si>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</si>
  <si>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</si>
  <si>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</si>
  <si>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</si>
  <si>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</si>
  <si>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</si>
  <si>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</si>
  <si>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</si>
  <si>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</si>
  <si>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</si>
  <si>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</si>
  <si>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Тренер победителя:</t>
  </si>
  <si>
    <t>БЕСПРОЗВАННЫХ Степан Михайлович</t>
  </si>
  <si>
    <t>03.02.92,кмс</t>
  </si>
  <si>
    <t>Белгородская,Ст.Оскол</t>
  </si>
  <si>
    <t>РУДЕНКО Юрий Юрьевич</t>
  </si>
  <si>
    <t>12.12.89,кмс</t>
  </si>
  <si>
    <t>Белгородская,Шебекино</t>
  </si>
  <si>
    <t>Яглов ОД</t>
  </si>
  <si>
    <t>ВЕСЕЛОВ Алексей Александрович</t>
  </si>
  <si>
    <t>01.01.83,мс</t>
  </si>
  <si>
    <t>Костромская,Кострома</t>
  </si>
  <si>
    <t>Коркин ЮД</t>
  </si>
  <si>
    <t>в.к. св 100  кг</t>
  </si>
  <si>
    <t>4\0</t>
  </si>
  <si>
    <t>Воронов ВМ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</si>
</sst>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8" fillId="0" borderId="0" xfId="42" applyFont="1" applyBorder="1" applyAlignment="1" applyProtection="1">
      <alignment vertical="center" wrapText="1"/>
      <protection/>
    </xf>
    <xf numFmtId="0" fontId="47" fillId="0" borderId="0" xfId="0" applyFont="1" applyBorder="1" applyAlignment="1">
      <alignment horizontal="left"/>
    </xf>
    <xf numFmtId="0" fontId="47" fillId="0" borderId="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center" vertical="center"/>
    </xf>
    <xf numFmtId="0" fontId="47" fillId="0" borderId="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9" fillId="24" borderId="25" xfId="42" applyFont="1" applyFill="1" applyBorder="1" applyAlignment="1" applyProtection="1">
      <alignment horizontal="center" vertical="center" wrapText="1"/>
      <protection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6" fillId="0" borderId="33" xfId="0" applyNumberFormat="1" applyFont="1" applyBorder="1" applyAlignment="1">
      <alignment horizontal="center" vertical="center" wrapText="1"/>
    </xf>
    <xf numFmtId="0" fontId="46" fillId="0" borderId="34" xfId="0" applyNumberFormat="1" applyFont="1" applyBorder="1" applyAlignment="1">
      <alignment horizontal="center" vertical="center" wrapText="1"/>
    </xf>
    <xf numFmtId="0" fontId="46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6" fillId="0" borderId="3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6" fillId="0" borderId="41" xfId="42" applyFont="1" applyFill="1" applyBorder="1" applyAlignment="1" applyProtection="1">
      <alignment horizontal="center" vertical="center" wrapText="1"/>
      <protection/>
    </xf>
    <xf numFmtId="0" fontId="46" fillId="0" borderId="14" xfId="42" applyFont="1" applyFill="1" applyBorder="1" applyAlignment="1" applyProtection="1">
      <alignment horizontal="center" vertical="center" wrapText="1"/>
      <protection/>
    </xf>
    <xf numFmtId="0" fontId="46" fillId="0" borderId="46" xfId="42" applyFont="1" applyFill="1" applyBorder="1" applyAlignment="1" applyProtection="1">
      <alignment horizontal="center" vertical="center" wrapText="1"/>
      <protection/>
    </xf>
    <xf numFmtId="0" fontId="46" fillId="0" borderId="42" xfId="42" applyFont="1" applyFill="1" applyBorder="1" applyAlignment="1" applyProtection="1">
      <alignment horizontal="center" vertical="center" wrapText="1"/>
      <protection/>
    </xf>
    <xf numFmtId="0" fontId="6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46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35" xfId="42" applyFont="1" applyFill="1" applyBorder="1" applyAlignment="1" applyProtection="1">
      <alignment horizontal="left" vertical="center" wrapText="1"/>
      <protection/>
    </xf>
    <xf numFmtId="0" fontId="4" fillId="0" borderId="34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29" fillId="0" borderId="51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32" fillId="0" borderId="5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9" fillId="0" borderId="16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49" fontId="44" fillId="0" borderId="29" xfId="0" applyNumberFormat="1" applyFont="1" applyBorder="1" applyAlignment="1">
      <alignment horizontal="center" vertical="center" wrapText="1"/>
    </xf>
    <xf numFmtId="49" fontId="44" fillId="0" borderId="30" xfId="0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3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3" xfId="42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29" xfId="42" applyFont="1" applyBorder="1" applyAlignment="1">
      <alignment horizontal="left" vertical="center" wrapText="1"/>
    </xf>
    <xf numFmtId="0" fontId="0" fillId="0" borderId="34" xfId="42" applyFont="1" applyBorder="1" applyAlignment="1">
      <alignment horizontal="left" vertical="center" wrapText="1"/>
    </xf>
    <xf numFmtId="0" fontId="42" fillId="0" borderId="54" xfId="0" applyFont="1" applyBorder="1" applyAlignment="1">
      <alignment horizontal="center" vertical="center" wrapText="1"/>
    </xf>
    <xf numFmtId="0" fontId="0" fillId="0" borderId="35" xfId="42" applyFont="1" applyBorder="1" applyAlignment="1">
      <alignment horizontal="left" vertical="center" wrapText="1"/>
    </xf>
    <xf numFmtId="0" fontId="0" fillId="0" borderId="30" xfId="42" applyFont="1" applyBorder="1" applyAlignment="1">
      <alignment horizontal="left" vertical="center" wrapText="1"/>
    </xf>
    <xf numFmtId="0" fontId="0" fillId="0" borderId="29" xfId="42" applyFont="1" applyBorder="1" applyAlignment="1">
      <alignment horizontal="center" vertical="center" wrapText="1"/>
    </xf>
    <xf numFmtId="0" fontId="0" fillId="0" borderId="34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35" xfId="42" applyFont="1" applyBorder="1" applyAlignment="1">
      <alignment horizontal="center" vertical="center" wrapText="1"/>
    </xf>
    <xf numFmtId="0" fontId="0" fillId="0" borderId="30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42" fillId="0" borderId="34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1" fillId="0" borderId="35" xfId="0" applyNumberFormat="1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3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left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3" fillId="0" borderId="60" xfId="42" applyFont="1" applyBorder="1" applyAlignment="1" applyProtection="1">
      <alignment horizontal="center" vertical="center" wrapText="1"/>
      <protection/>
    </xf>
    <xf numFmtId="0" fontId="3" fillId="0" borderId="38" xfId="42" applyFont="1" applyBorder="1" applyAlignment="1" applyProtection="1">
      <alignment horizontal="center" vertical="center" wrapText="1"/>
      <protection/>
    </xf>
    <xf numFmtId="0" fontId="3" fillId="0" borderId="61" xfId="42" applyFont="1" applyBorder="1" applyAlignment="1" applyProtection="1">
      <alignment horizontal="center" vertical="center" wrapText="1"/>
      <protection/>
    </xf>
    <xf numFmtId="0" fontId="1" fillId="0" borderId="6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9" fillId="0" borderId="52" xfId="42" applyFont="1" applyBorder="1" applyAlignment="1" applyProtection="1">
      <alignment horizontal="center" vertical="center" wrapText="1"/>
      <protection/>
    </xf>
    <xf numFmtId="0" fontId="29" fillId="24" borderId="26" xfId="42" applyFont="1" applyFill="1" applyBorder="1" applyAlignment="1" applyProtection="1">
      <alignment horizontal="center" vertical="center" wrapText="1"/>
      <protection/>
    </xf>
    <xf numFmtId="0" fontId="29" fillId="24" borderId="27" xfId="42" applyFont="1" applyFill="1" applyBorder="1" applyAlignment="1" applyProtection="1">
      <alignment horizontal="center" vertical="center" wrapText="1"/>
      <protection/>
    </xf>
    <xf numFmtId="0" fontId="0" fillId="0" borderId="38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25" xfId="42" applyFont="1" applyFill="1" applyBorder="1" applyAlignment="1">
      <alignment horizontal="center" vertical="center"/>
    </xf>
    <xf numFmtId="0" fontId="37" fillId="25" borderId="26" xfId="42" applyFont="1" applyFill="1" applyBorder="1" applyAlignment="1">
      <alignment horizontal="center" vertical="center"/>
    </xf>
    <xf numFmtId="0" fontId="37" fillId="25" borderId="27" xfId="42" applyFont="1" applyFill="1" applyBorder="1" applyAlignment="1">
      <alignment horizontal="center" vertical="center"/>
    </xf>
    <xf numFmtId="0" fontId="38" fillId="17" borderId="60" xfId="0" applyFont="1" applyFill="1" applyBorder="1" applyAlignment="1">
      <alignment horizontal="center" vertical="center"/>
    </xf>
    <xf numFmtId="0" fontId="38" fillId="17" borderId="65" xfId="0" applyFont="1" applyFill="1" applyBorder="1" applyAlignment="1">
      <alignment horizontal="center" vertical="center"/>
    </xf>
    <xf numFmtId="0" fontId="38" fillId="17" borderId="51" xfId="0" applyFont="1" applyFill="1" applyBorder="1" applyAlignment="1">
      <alignment horizontal="center" vertical="center"/>
    </xf>
    <xf numFmtId="0" fontId="39" fillId="0" borderId="38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6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8" fillId="25" borderId="60" xfId="0" applyFont="1" applyFill="1" applyBorder="1" applyAlignment="1">
      <alignment horizontal="center" vertical="center"/>
    </xf>
    <xf numFmtId="0" fontId="38" fillId="25" borderId="65" xfId="0" applyFont="1" applyFill="1" applyBorder="1" applyAlignment="1">
      <alignment horizontal="center" vertical="center"/>
    </xf>
    <xf numFmtId="0" fontId="38" fillId="25" borderId="51" xfId="0" applyFont="1" applyFill="1" applyBorder="1" applyAlignment="1">
      <alignment horizontal="center" vertical="center"/>
    </xf>
    <xf numFmtId="0" fontId="38" fillId="26" borderId="60" xfId="0" applyFont="1" applyFill="1" applyBorder="1" applyAlignment="1">
      <alignment horizontal="center" vertical="center"/>
    </xf>
    <xf numFmtId="0" fontId="38" fillId="26" borderId="65" xfId="0" applyFont="1" applyFill="1" applyBorder="1" applyAlignment="1">
      <alignment horizontal="center" vertical="center"/>
    </xf>
    <xf numFmtId="0" fontId="38" fillId="26" borderId="51" xfId="0" applyFont="1" applyFill="1" applyBorder="1" applyAlignment="1">
      <alignment horizontal="center" vertical="center"/>
    </xf>
    <xf numFmtId="0" fontId="35" fillId="0" borderId="60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/>
    </xf>
    <xf numFmtId="0" fontId="1" fillId="0" borderId="25" xfId="42" applyFont="1" applyBorder="1" applyAlignment="1">
      <alignment horizontal="center" vertical="center"/>
    </xf>
    <xf numFmtId="0" fontId="1" fillId="0" borderId="26" xfId="42" applyFont="1" applyBorder="1" applyAlignment="1">
      <alignment horizontal="center" vertical="center"/>
    </xf>
    <xf numFmtId="0" fontId="1" fillId="0" borderId="27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6" fillId="0" borderId="45" xfId="42" applyFont="1" applyBorder="1" applyAlignment="1" applyProtection="1">
      <alignment horizontal="center" vertical="center" wrapText="1"/>
      <protection/>
    </xf>
    <xf numFmtId="0" fontId="46" fillId="0" borderId="43" xfId="0" applyFont="1" applyBorder="1" applyAlignment="1">
      <alignment horizontal="center" vertical="center" wrapText="1"/>
    </xf>
    <xf numFmtId="0" fontId="46" fillId="0" borderId="63" xfId="42" applyFont="1" applyBorder="1" applyAlignment="1" applyProtection="1">
      <alignment horizontal="left" vertical="center" wrapText="1"/>
      <protection/>
    </xf>
    <xf numFmtId="0" fontId="46" fillId="0" borderId="43" xfId="0" applyFont="1" applyBorder="1" applyAlignment="1">
      <alignment horizontal="left" vertical="center" wrapText="1"/>
    </xf>
    <xf numFmtId="0" fontId="46" fillId="0" borderId="45" xfId="42" applyFont="1" applyBorder="1" applyAlignment="1" applyProtection="1">
      <alignment horizontal="left" vertical="center" wrapText="1"/>
      <protection/>
    </xf>
    <xf numFmtId="0" fontId="46" fillId="0" borderId="47" xfId="0" applyFont="1" applyBorder="1" applyAlignment="1">
      <alignment horizontal="left" vertical="center" wrapText="1"/>
    </xf>
    <xf numFmtId="0" fontId="34" fillId="0" borderId="67" xfId="0" applyNumberFormat="1" applyFont="1" applyBorder="1" applyAlignment="1">
      <alignment horizontal="center" vertical="center" wrapText="1"/>
    </xf>
    <xf numFmtId="0" fontId="34" fillId="0" borderId="68" xfId="0" applyNumberFormat="1" applyFont="1" applyBorder="1" applyAlignment="1">
      <alignment horizontal="center" vertical="center" wrapText="1"/>
    </xf>
    <xf numFmtId="0" fontId="34" fillId="0" borderId="69" xfId="0" applyNumberFormat="1" applyFont="1" applyBorder="1" applyAlignment="1">
      <alignment horizontal="center" vertical="center" wrapText="1"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0" fontId="46" fillId="0" borderId="63" xfId="42" applyFont="1" applyBorder="1" applyAlignment="1" applyProtection="1">
      <alignment horizontal="center" vertical="center" wrapText="1"/>
      <protection/>
    </xf>
    <xf numFmtId="0" fontId="46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46" fillId="0" borderId="0" xfId="42" applyFont="1" applyBorder="1" applyAlignment="1" applyProtection="1">
      <alignment horizontal="left" vertical="center" wrapText="1"/>
      <protection/>
    </xf>
    <xf numFmtId="0" fontId="46" fillId="0" borderId="0" xfId="0" applyFont="1" applyBorder="1" applyAlignment="1">
      <alignment horizontal="left" vertical="center" wrapText="1"/>
    </xf>
    <xf numFmtId="0" fontId="11" fillId="0" borderId="60" xfId="42" applyFont="1" applyBorder="1" applyAlignment="1" applyProtection="1">
      <alignment horizontal="center" vertical="center" wrapText="1"/>
      <protection/>
    </xf>
    <xf numFmtId="0" fontId="11" fillId="0" borderId="38" xfId="42" applyFont="1" applyBorder="1" applyAlignment="1" applyProtection="1">
      <alignment horizontal="center" vertical="center" wrapText="1"/>
      <protection/>
    </xf>
    <xf numFmtId="0" fontId="11" fillId="0" borderId="61" xfId="42" applyFont="1" applyBorder="1" applyAlignment="1" applyProtection="1">
      <alignment horizontal="center" vertical="center" wrapText="1"/>
      <protection/>
    </xf>
    <xf numFmtId="0" fontId="11" fillId="0" borderId="51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11" fillId="0" borderId="52" xfId="42" applyFont="1" applyBorder="1" applyAlignment="1" applyProtection="1">
      <alignment horizontal="center" vertical="center" wrapText="1"/>
      <protection/>
    </xf>
    <xf numFmtId="0" fontId="48" fillId="0" borderId="0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/Александров 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26"/>
  <sheetViews>
    <sheetView zoomScalePageLayoutView="0" workbookViewId="0" topLeftCell="A1">
      <selection activeCell="A1" sqref="A1:H2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7" t="s">
        <v>28</v>
      </c>
      <c r="B1" s="107"/>
      <c r="C1" s="107"/>
      <c r="D1" s="107"/>
      <c r="E1" s="107"/>
      <c r="F1" s="107"/>
      <c r="G1" s="107"/>
      <c r="H1" s="107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8" ht="22.5" customHeight="1" thickBot="1">
      <c r="A2" s="108" t="s">
        <v>25</v>
      </c>
      <c r="B2" s="109"/>
      <c r="C2" s="109"/>
      <c r="D2" s="109"/>
      <c r="E2" s="109"/>
      <c r="F2" s="109"/>
      <c r="G2" s="109"/>
      <c r="H2" s="109"/>
    </row>
    <row r="3" spans="1:8" ht="31.5" customHeight="1" thickBot="1">
      <c r="A3" s="110" t="str">
        <f>'пр.хода'!C3</f>
        <v>Чемпионат Центрального федерального округа по боевому самбо</v>
      </c>
      <c r="B3" s="111"/>
      <c r="C3" s="111"/>
      <c r="D3" s="111"/>
      <c r="E3" s="111"/>
      <c r="F3" s="111"/>
      <c r="G3" s="111"/>
      <c r="H3" s="112"/>
    </row>
    <row r="4" spans="1:8" ht="21.75" customHeight="1">
      <c r="A4" s="126" t="str">
        <f>'пр.хода'!C4</f>
        <v>24-25 декабря 2014 г.   г.Кострома</v>
      </c>
      <c r="B4" s="126"/>
      <c r="C4" s="126"/>
      <c r="D4" s="126"/>
      <c r="E4" s="126"/>
      <c r="F4" s="126"/>
      <c r="G4" s="126"/>
      <c r="H4" s="126"/>
    </row>
    <row r="5" spans="4:6" ht="20.25" customHeight="1" thickBot="1">
      <c r="D5" s="127" t="str">
        <f>HYPERLINK('пр.взв.'!D4)</f>
        <v>в.к. св 100  кг</v>
      </c>
      <c r="E5" s="127"/>
      <c r="F5" s="127"/>
    </row>
    <row r="6" spans="1:8" ht="12.75" customHeight="1">
      <c r="A6" s="128" t="s">
        <v>11</v>
      </c>
      <c r="B6" s="130" t="s">
        <v>5</v>
      </c>
      <c r="C6" s="132" t="s">
        <v>6</v>
      </c>
      <c r="D6" s="134" t="s">
        <v>7</v>
      </c>
      <c r="E6" s="136" t="s">
        <v>8</v>
      </c>
      <c r="F6" s="134"/>
      <c r="G6" s="116" t="s">
        <v>10</v>
      </c>
      <c r="H6" s="113" t="s">
        <v>9</v>
      </c>
    </row>
    <row r="7" spans="1:8" ht="13.5" thickBot="1">
      <c r="A7" s="129"/>
      <c r="B7" s="131"/>
      <c r="C7" s="133"/>
      <c r="D7" s="135"/>
      <c r="E7" s="137"/>
      <c r="F7" s="135"/>
      <c r="G7" s="117"/>
      <c r="H7" s="114"/>
    </row>
    <row r="8" spans="1:8" ht="12.75" customHeight="1">
      <c r="A8" s="153">
        <v>1</v>
      </c>
      <c r="B8" s="154">
        <f>'пр.хода'!H9</f>
        <v>2</v>
      </c>
      <c r="C8" s="155" t="str">
        <f>VLOOKUP(B8,'пр.взв.'!B7:H12,2,FALSE)</f>
        <v>РУДЕНКО Юрий Юрьевич</v>
      </c>
      <c r="D8" s="138" t="str">
        <f>VLOOKUP(B8,'пр.взв.'!B7:H12,3,FALSE)</f>
        <v>12.12.89,кмс</v>
      </c>
      <c r="E8" s="145">
        <f>VLOOKUP(B8,'пр.взв.'!B7:H12,4,FALSE)</f>
        <v>0</v>
      </c>
      <c r="F8" s="118" t="str">
        <f>VLOOKUP(B8,'пр.взв.'!B7:H12,5,FALSE)</f>
        <v>Белгородская,Шебекино</v>
      </c>
      <c r="G8" s="120">
        <f>VLOOKUP(B8,'пр.взв.'!B7:H12,6,FALSE)</f>
        <v>0</v>
      </c>
      <c r="H8" s="125" t="str">
        <f>VLOOKUP(B8,'пр.взв.'!B7:H12,7,FALSE)</f>
        <v>Яглов ОД</v>
      </c>
    </row>
    <row r="9" spans="1:8" ht="12.75">
      <c r="A9" s="140"/>
      <c r="B9" s="141"/>
      <c r="C9" s="143"/>
      <c r="D9" s="139"/>
      <c r="E9" s="146"/>
      <c r="F9" s="119"/>
      <c r="G9" s="121"/>
      <c r="H9" s="95"/>
    </row>
    <row r="10" spans="1:8" ht="12.75" customHeight="1">
      <c r="A10" s="140">
        <v>2</v>
      </c>
      <c r="B10" s="141">
        <f>'пр.хода'!H14</f>
        <v>3</v>
      </c>
      <c r="C10" s="142" t="str">
        <f>VLOOKUP(B10,'пр.взв.'!B7:H12,2,FALSE)</f>
        <v>ВЕСЕЛОВ Алексей Александрович</v>
      </c>
      <c r="D10" s="144" t="str">
        <f>VLOOKUP(B10,'пр.взв.'!B7:H12,3,FALSE)</f>
        <v>01.01.83,мс</v>
      </c>
      <c r="E10" s="147">
        <f>VLOOKUP(B10,'пр.взв.'!B1:H14,4,FALSE)</f>
        <v>0</v>
      </c>
      <c r="F10" s="119" t="str">
        <f>VLOOKUP(B10,'пр.взв.'!B7:H12,5,FALSE)</f>
        <v>Костромская,Кострома</v>
      </c>
      <c r="G10" s="122">
        <f>VLOOKUP(B10,'пр.взв.'!B7:H12,6,FALSE)</f>
        <v>0</v>
      </c>
      <c r="H10" s="115" t="str">
        <f>VLOOKUP(B10,'пр.взв.'!B7:H12,7,FALSE)</f>
        <v>Коркин ЮД</v>
      </c>
    </row>
    <row r="11" spans="1:8" ht="12.75">
      <c r="A11" s="140"/>
      <c r="B11" s="141"/>
      <c r="C11" s="143"/>
      <c r="D11" s="139"/>
      <c r="E11" s="146"/>
      <c r="F11" s="119"/>
      <c r="G11" s="121"/>
      <c r="H11" s="95"/>
    </row>
    <row r="12" spans="1:8" ht="12.75" customHeight="1">
      <c r="A12" s="140">
        <v>3</v>
      </c>
      <c r="B12" s="141">
        <v>1</v>
      </c>
      <c r="C12" s="142" t="str">
        <f>VLOOKUP(B12,'пр.взв.'!B7:H12,2,FALSE)</f>
        <v>БЕСПРОЗВАННЫХ Степан Михайлович</v>
      </c>
      <c r="D12" s="144" t="str">
        <f>VLOOKUP(B12,'пр.взв.'!B7:H12,3,FALSE)</f>
        <v>03.02.92,кмс</v>
      </c>
      <c r="E12" s="147">
        <f>VLOOKUP(B12,'пр.взв.'!B3:H16,4,FALSE)</f>
        <v>0</v>
      </c>
      <c r="F12" s="119" t="str">
        <f>VLOOKUP(B12,'пр.взв.'!B7:H12,5,FALSE)</f>
        <v>Белгородская,Ст.Оскол</v>
      </c>
      <c r="G12" s="122">
        <f>VLOOKUP(B12,'пр.взв.'!B7:H12,6,FALSE)</f>
        <v>0</v>
      </c>
      <c r="H12" s="115" t="str">
        <f>VLOOKUP(B12,'пр.взв.'!B7:H12,7,FALSE)</f>
        <v>Воронов ВМ</v>
      </c>
    </row>
    <row r="13" spans="1:8" ht="13.5" thickBot="1">
      <c r="A13" s="149"/>
      <c r="B13" s="150"/>
      <c r="C13" s="151"/>
      <c r="D13" s="152"/>
      <c r="E13" s="148"/>
      <c r="F13" s="123"/>
      <c r="G13" s="124"/>
      <c r="H13" s="94"/>
    </row>
    <row r="19" spans="1:8" ht="12.75">
      <c r="A19" s="6"/>
      <c r="B19" s="6"/>
      <c r="C19" s="6"/>
      <c r="D19" s="6"/>
      <c r="E19" s="6"/>
      <c r="F19" s="6"/>
      <c r="G19" s="6"/>
      <c r="H19" s="6"/>
    </row>
    <row r="20" spans="1:8" ht="15">
      <c r="A20" s="57"/>
      <c r="B20" s="57"/>
      <c r="C20" s="57"/>
      <c r="D20" s="6"/>
      <c r="E20" s="6"/>
      <c r="F20" s="6"/>
      <c r="G20" s="6"/>
      <c r="H20" s="6"/>
    </row>
    <row r="21" spans="1:11" ht="15">
      <c r="A21" s="55" t="str">
        <f>HYPERLINK('[1]реквизиты'!$A$6)</f>
        <v>Гл. судья, судья МК</v>
      </c>
      <c r="B21" s="57"/>
      <c r="C21" s="58"/>
      <c r="D21" s="54"/>
      <c r="E21" s="54"/>
      <c r="F21" s="54"/>
      <c r="G21" s="56" t="str">
        <f>'[2]реквизиты'!$G$7</f>
        <v>Рычёв С.В.</v>
      </c>
      <c r="I21" s="6"/>
      <c r="J21" s="3"/>
      <c r="K21" s="3"/>
    </row>
    <row r="22" spans="1:12" ht="15">
      <c r="A22" s="57"/>
      <c r="B22" s="57"/>
      <c r="C22" s="58"/>
      <c r="D22" s="6"/>
      <c r="E22" s="6"/>
      <c r="F22" s="6"/>
      <c r="G22" s="5" t="str">
        <f>'[2]реквизиты'!$G$8</f>
        <v>/Александров /</v>
      </c>
      <c r="I22" s="6"/>
      <c r="J22" s="3"/>
      <c r="K22" s="3"/>
      <c r="L22" s="3"/>
    </row>
    <row r="23" spans="1:12" ht="15">
      <c r="A23" s="57"/>
      <c r="B23" s="57"/>
      <c r="C23" s="58"/>
      <c r="D23" s="6"/>
      <c r="E23" s="6"/>
      <c r="F23" s="6"/>
      <c r="G23" s="6"/>
      <c r="I23" s="6"/>
      <c r="J23" s="3"/>
      <c r="K23" s="3"/>
      <c r="L23" s="3"/>
    </row>
    <row r="24" spans="1:11" ht="15">
      <c r="A24" s="55" t="str">
        <f>'[2]реквизиты'!$A$8</f>
        <v>Гл. секретарь, судья ВК</v>
      </c>
      <c r="B24" s="57"/>
      <c r="C24" s="58"/>
      <c r="D24" s="54"/>
      <c r="E24" s="54"/>
      <c r="F24" s="54"/>
      <c r="G24" s="56" t="str">
        <f>'[2]реквизиты'!$G$9</f>
        <v>Тимошин А.С.</v>
      </c>
      <c r="I24" s="6"/>
      <c r="J24" s="14"/>
      <c r="K24" s="14"/>
    </row>
    <row r="25" spans="1:8" ht="15">
      <c r="A25" s="57"/>
      <c r="B25" s="57"/>
      <c r="C25" s="57"/>
      <c r="D25" s="6"/>
      <c r="E25" s="6"/>
      <c r="F25" s="6"/>
      <c r="G25" s="5" t="str">
        <f>'[2]реквизиты'!$G$10</f>
        <v>/Рыбинск/</v>
      </c>
      <c r="H25" s="6"/>
    </row>
    <row r="26" spans="1:8" ht="12.75">
      <c r="A26" s="6"/>
      <c r="B26" s="6"/>
      <c r="C26" s="6"/>
      <c r="D26" s="6"/>
      <c r="E26" s="6"/>
      <c r="F26" s="6"/>
      <c r="G26" s="6"/>
      <c r="H26" s="6"/>
    </row>
  </sheetData>
  <sheetProtection/>
  <mergeCells count="36">
    <mergeCell ref="C8:C9"/>
    <mergeCell ref="E12:E13"/>
    <mergeCell ref="A12:A13"/>
    <mergeCell ref="B12:B13"/>
    <mergeCell ref="C12:C13"/>
    <mergeCell ref="D12:D13"/>
    <mergeCell ref="E6:F7"/>
    <mergeCell ref="D8:D9"/>
    <mergeCell ref="A10:A11"/>
    <mergeCell ref="B10:B11"/>
    <mergeCell ref="C10:C11"/>
    <mergeCell ref="D10:D11"/>
    <mergeCell ref="E8:E9"/>
    <mergeCell ref="E10:E11"/>
    <mergeCell ref="A8:A9"/>
    <mergeCell ref="B8:B9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H8:H9"/>
    <mergeCell ref="A1:H1"/>
    <mergeCell ref="A2:H2"/>
    <mergeCell ref="A3:H3"/>
    <mergeCell ref="H6:H7"/>
    <mergeCell ref="A4:H4"/>
    <mergeCell ref="D5:F5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27" sqref="A27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82" t="str">
        <f>'пр.хода'!C3</f>
        <v>Чемпионат Центрального федерального округа по боевому самбо</v>
      </c>
      <c r="B1" s="183"/>
      <c r="C1" s="183"/>
      <c r="D1" s="183"/>
      <c r="E1" s="183"/>
      <c r="F1" s="183"/>
      <c r="G1" s="183"/>
      <c r="H1" s="183"/>
      <c r="I1" s="183"/>
    </row>
    <row r="2" spans="4:6" ht="27.75" customHeight="1">
      <c r="D2" s="49" t="s">
        <v>20</v>
      </c>
      <c r="E2" s="49"/>
      <c r="F2" s="62" t="str">
        <f>HYPERLINK('пр.взв.'!D4)</f>
        <v>в.к. св 100  кг</v>
      </c>
    </row>
    <row r="3" ht="12.75">
      <c r="C3" s="12" t="s">
        <v>23</v>
      </c>
    </row>
    <row r="4" ht="12.75">
      <c r="C4" s="47" t="s">
        <v>12</v>
      </c>
    </row>
    <row r="5" spans="1:9" ht="12.75">
      <c r="A5" s="168" t="s">
        <v>13</v>
      </c>
      <c r="B5" s="168" t="s">
        <v>5</v>
      </c>
      <c r="C5" s="170" t="s">
        <v>6</v>
      </c>
      <c r="D5" s="168" t="s">
        <v>14</v>
      </c>
      <c r="E5" s="158" t="s">
        <v>15</v>
      </c>
      <c r="F5" s="159"/>
      <c r="G5" s="168" t="s">
        <v>16</v>
      </c>
      <c r="H5" s="168" t="s">
        <v>17</v>
      </c>
      <c r="I5" s="168" t="s">
        <v>18</v>
      </c>
    </row>
    <row r="6" spans="1:9" ht="12.75">
      <c r="A6" s="169"/>
      <c r="B6" s="169"/>
      <c r="C6" s="169"/>
      <c r="D6" s="169"/>
      <c r="E6" s="162"/>
      <c r="F6" s="163"/>
      <c r="G6" s="169"/>
      <c r="H6" s="169"/>
      <c r="I6" s="169"/>
    </row>
    <row r="7" spans="1:9" ht="12.75">
      <c r="A7" s="173"/>
      <c r="B7" s="174">
        <f>'пр.хода'!C22</f>
        <v>0</v>
      </c>
      <c r="C7" s="175" t="e">
        <f>VLOOKUP(B7,'пр.взв.'!B7:D12,2,FALSE)</f>
        <v>#N/A</v>
      </c>
      <c r="D7" s="175" t="e">
        <f>VLOOKUP(B7,'пр.взв.'!B7:F12,3,FALSE)</f>
        <v>#N/A</v>
      </c>
      <c r="E7" s="156" t="e">
        <f>VLOOKUP(B7,'пр.взв.'!B7:F12,4,FALSE)</f>
        <v>#N/A</v>
      </c>
      <c r="F7" s="165" t="e">
        <f>VLOOKUP(B7,'пр.взв.'!B7:G12,5,FALSE)</f>
        <v>#N/A</v>
      </c>
      <c r="G7" s="171"/>
      <c r="H7" s="172"/>
      <c r="I7" s="168"/>
    </row>
    <row r="8" spans="1:9" ht="12.75">
      <c r="A8" s="173"/>
      <c r="B8" s="168"/>
      <c r="C8" s="176"/>
      <c r="D8" s="176"/>
      <c r="E8" s="164"/>
      <c r="F8" s="166"/>
      <c r="G8" s="171"/>
      <c r="H8" s="172"/>
      <c r="I8" s="168"/>
    </row>
    <row r="9" spans="1:9" ht="12.75">
      <c r="A9" s="177"/>
      <c r="B9" s="174">
        <f>'пр.хода'!B27</f>
        <v>0</v>
      </c>
      <c r="C9" s="175" t="e">
        <f>VLOOKUP(B9,'пр.взв.'!B7:D14,2,FALSE)</f>
        <v>#N/A</v>
      </c>
      <c r="D9" s="175" t="e">
        <f>VLOOKUP(B9,'пр.взв.'!B7:F14,3,FALSE)</f>
        <v>#N/A</v>
      </c>
      <c r="E9" s="156" t="e">
        <f>VLOOKUP(B9,'пр.взв.'!B9:F14,4,FALSE)</f>
        <v>#N/A</v>
      </c>
      <c r="F9" s="165" t="e">
        <f>VLOOKUP(B9,'пр.взв.'!B7:G14,5,FALSE)</f>
        <v>#N/A</v>
      </c>
      <c r="G9" s="171"/>
      <c r="H9" s="168"/>
      <c r="I9" s="168"/>
    </row>
    <row r="10" spans="1:9" ht="12.75">
      <c r="A10" s="177"/>
      <c r="B10" s="168"/>
      <c r="C10" s="176"/>
      <c r="D10" s="176"/>
      <c r="E10" s="157"/>
      <c r="F10" s="167"/>
      <c r="G10" s="171"/>
      <c r="H10" s="168"/>
      <c r="I10" s="168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23</v>
      </c>
    </row>
    <row r="16" spans="3:6" ht="24" customHeight="1">
      <c r="C16" s="47" t="s">
        <v>22</v>
      </c>
      <c r="F16" s="62" t="str">
        <f>HYPERLINK('пр.взв.'!D4)</f>
        <v>в.к. св 100  кг</v>
      </c>
    </row>
    <row r="17" spans="1:9" ht="12.75">
      <c r="A17" s="168" t="s">
        <v>13</v>
      </c>
      <c r="B17" s="168" t="s">
        <v>5</v>
      </c>
      <c r="C17" s="170" t="s">
        <v>6</v>
      </c>
      <c r="D17" s="168" t="s">
        <v>14</v>
      </c>
      <c r="E17" s="158" t="s">
        <v>15</v>
      </c>
      <c r="F17" s="159"/>
      <c r="G17" s="168" t="s">
        <v>16</v>
      </c>
      <c r="H17" s="168" t="s">
        <v>17</v>
      </c>
      <c r="I17" s="168" t="s">
        <v>18</v>
      </c>
    </row>
    <row r="18" spans="1:9" ht="12.75">
      <c r="A18" s="169"/>
      <c r="B18" s="169"/>
      <c r="C18" s="169"/>
      <c r="D18" s="169"/>
      <c r="E18" s="162"/>
      <c r="F18" s="163"/>
      <c r="G18" s="169"/>
      <c r="H18" s="169"/>
      <c r="I18" s="169"/>
    </row>
    <row r="19" spans="1:9" ht="12.75" customHeight="1">
      <c r="A19" s="173"/>
      <c r="B19" s="179">
        <v>3</v>
      </c>
      <c r="C19" s="180" t="str">
        <f>VLOOKUP(B19,'пр.взв.'!B7:F12,2,FALSE)</f>
        <v>ВЕСЕЛОВ Алексей Александрович</v>
      </c>
      <c r="D19" s="180" t="str">
        <f>VLOOKUP(B19,'пр.взв.'!B7:G12,3,FALSE)</f>
        <v>01.01.83,мс</v>
      </c>
      <c r="E19" s="156">
        <f>VLOOKUP(B19,'пр.взв.'!B1:F24,4,FALSE)</f>
        <v>0</v>
      </c>
      <c r="F19" s="165" t="str">
        <f>VLOOKUP(B19,'пр.взв.'!B7:H12,5,FALSE)</f>
        <v>Костромская,Кострома</v>
      </c>
      <c r="G19" s="178"/>
      <c r="H19" s="172"/>
      <c r="I19" s="168"/>
    </row>
    <row r="20" spans="1:9" ht="12.75">
      <c r="A20" s="173"/>
      <c r="B20" s="168"/>
      <c r="C20" s="180"/>
      <c r="D20" s="180"/>
      <c r="E20" s="164"/>
      <c r="F20" s="166"/>
      <c r="G20" s="178"/>
      <c r="H20" s="172"/>
      <c r="I20" s="168"/>
    </row>
    <row r="21" spans="1:9" ht="12.75" customHeight="1">
      <c r="A21" s="177"/>
      <c r="B21" s="174">
        <v>2</v>
      </c>
      <c r="C21" s="180" t="str">
        <f>VLOOKUP(B21,'пр.взв.'!B7:F14,2,FALSE)</f>
        <v>РУДЕНКО Юрий Юрьевич</v>
      </c>
      <c r="D21" s="180" t="str">
        <f>VLOOKUP(B21,'пр.взв.'!B7:G14,3,FALSE)</f>
        <v>12.12.89,кмс</v>
      </c>
      <c r="E21" s="156">
        <f>VLOOKUP(B21,'пр.взв.'!B2:F26,4,FALSE)</f>
        <v>0</v>
      </c>
      <c r="F21" s="165" t="str">
        <f>VLOOKUP(B21,'пр.взв.'!B7:H14,5,FALSE)</f>
        <v>Белгородская,Шебекино</v>
      </c>
      <c r="G21" s="178"/>
      <c r="H21" s="168"/>
      <c r="I21" s="168"/>
    </row>
    <row r="22" spans="1:9" ht="12.75">
      <c r="A22" s="177"/>
      <c r="B22" s="168"/>
      <c r="C22" s="180"/>
      <c r="D22" s="180"/>
      <c r="E22" s="157"/>
      <c r="F22" s="167"/>
      <c r="G22" s="178"/>
      <c r="H22" s="168"/>
      <c r="I22" s="168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2" t="str">
        <f>HYPERLINK('пр.взв.'!D4)</f>
        <v>в.к. св 100  кг</v>
      </c>
    </row>
    <row r="30" spans="1:9" ht="12.75">
      <c r="A30" s="168" t="s">
        <v>13</v>
      </c>
      <c r="B30" s="168" t="s">
        <v>5</v>
      </c>
      <c r="C30" s="170" t="s">
        <v>6</v>
      </c>
      <c r="D30" s="168" t="s">
        <v>14</v>
      </c>
      <c r="E30" s="158" t="s">
        <v>15</v>
      </c>
      <c r="F30" s="159"/>
      <c r="G30" s="168" t="s">
        <v>16</v>
      </c>
      <c r="H30" s="168" t="s">
        <v>17</v>
      </c>
      <c r="I30" s="168" t="s">
        <v>18</v>
      </c>
    </row>
    <row r="31" spans="1:9" ht="12.75">
      <c r="A31" s="169"/>
      <c r="B31" s="169"/>
      <c r="C31" s="169"/>
      <c r="D31" s="169"/>
      <c r="E31" s="160"/>
      <c r="F31" s="161"/>
      <c r="G31" s="169"/>
      <c r="H31" s="169"/>
      <c r="I31" s="169"/>
    </row>
    <row r="32" spans="1:9" ht="12.75" customHeight="1">
      <c r="A32" s="173"/>
      <c r="B32" s="181">
        <f>'пр.хода'!G11</f>
        <v>3</v>
      </c>
      <c r="C32" s="180" t="str">
        <f>VLOOKUP(B32,'пр.взв.'!B7:F25,2,FALSE)</f>
        <v>ВЕСЕЛОВ Алексей Александрович</v>
      </c>
      <c r="D32" s="180" t="str">
        <f>VLOOKUP(B32,'пр.взв.'!B7:G25,3,FALSE)</f>
        <v>01.01.83,мс</v>
      </c>
      <c r="E32" s="156">
        <f>VLOOKUP(B32,'пр.взв.'!B2:F37,4,FALSE)</f>
        <v>0</v>
      </c>
      <c r="F32" s="165" t="str">
        <f>VLOOKUP(B32,'пр.взв.'!B7:H25,5,FALSE)</f>
        <v>Костромская,Кострома</v>
      </c>
      <c r="G32" s="178"/>
      <c r="H32" s="172"/>
      <c r="I32" s="168"/>
    </row>
    <row r="33" spans="1:9" ht="12.75">
      <c r="A33" s="173"/>
      <c r="B33" s="168"/>
      <c r="C33" s="180"/>
      <c r="D33" s="180"/>
      <c r="E33" s="164"/>
      <c r="F33" s="166"/>
      <c r="G33" s="178"/>
      <c r="H33" s="172"/>
      <c r="I33" s="168"/>
    </row>
    <row r="34" spans="1:9" ht="12.75" customHeight="1">
      <c r="A34" s="177"/>
      <c r="B34" s="181">
        <f>'пр.хода'!O11</f>
        <v>2</v>
      </c>
      <c r="C34" s="180" t="str">
        <f>VLOOKUP(B34,'пр.взв.'!B7:F27,2,FALSE)</f>
        <v>РУДЕНКО Юрий Юрьевич</v>
      </c>
      <c r="D34" s="180" t="str">
        <f>VLOOKUP(B34,'пр.взв.'!B7:G27,3,FALSE)</f>
        <v>12.12.89,кмс</v>
      </c>
      <c r="E34" s="156">
        <f>VLOOKUP(B34,'пр.взв.'!B3:F39,4,FALSE)</f>
        <v>0</v>
      </c>
      <c r="F34" s="165" t="str">
        <f>VLOOKUP(B34,'пр.взв.'!B7:H27,5,FALSE)</f>
        <v>Белгородская,Шебекино</v>
      </c>
      <c r="G34" s="178"/>
      <c r="H34" s="168"/>
      <c r="I34" s="168"/>
    </row>
    <row r="35" spans="1:9" ht="12.75">
      <c r="A35" s="177"/>
      <c r="B35" s="168"/>
      <c r="C35" s="180"/>
      <c r="D35" s="180"/>
      <c r="E35" s="157"/>
      <c r="F35" s="167"/>
      <c r="G35" s="178"/>
      <c r="H35" s="168"/>
      <c r="I35" s="168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1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3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1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H9" sqref="H9:H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8" t="s">
        <v>24</v>
      </c>
      <c r="B1" s="109"/>
      <c r="C1" s="109"/>
      <c r="D1" s="109"/>
      <c r="E1" s="109"/>
      <c r="F1" s="109"/>
      <c r="G1" s="109"/>
      <c r="H1" s="109"/>
    </row>
    <row r="2" spans="1:8" ht="33.75" customHeight="1" thickBot="1">
      <c r="A2" s="182" t="str">
        <f>'пр.хода'!C3</f>
        <v>Чемпионат Центрального федерального округа по боевому самбо</v>
      </c>
      <c r="B2" s="192"/>
      <c r="C2" s="192"/>
      <c r="D2" s="192"/>
      <c r="E2" s="192"/>
      <c r="F2" s="192"/>
      <c r="G2" s="192"/>
      <c r="H2" s="193"/>
    </row>
    <row r="3" spans="1:12" ht="17.25" customHeight="1">
      <c r="A3" s="126" t="str">
        <f>HYPERLINK('[1]реквизиты'!$A$3)</f>
        <v>дата и место проведения</v>
      </c>
      <c r="B3" s="126"/>
      <c r="C3" s="126"/>
      <c r="D3" s="126"/>
      <c r="E3" s="126"/>
      <c r="F3" s="126"/>
      <c r="G3" s="126"/>
      <c r="H3" s="126"/>
      <c r="I3" s="13"/>
      <c r="J3" s="13"/>
      <c r="K3" s="13"/>
      <c r="L3" s="14"/>
    </row>
    <row r="4" spans="4:11" ht="19.5" customHeight="1">
      <c r="D4" s="190" t="s">
        <v>62</v>
      </c>
      <c r="E4" s="190"/>
      <c r="F4" s="190"/>
      <c r="I4" s="15"/>
      <c r="J4" s="15"/>
      <c r="K4" s="15"/>
    </row>
    <row r="5" spans="1:8" ht="12.75" customHeight="1">
      <c r="A5" s="169" t="s">
        <v>4</v>
      </c>
      <c r="B5" s="195" t="s">
        <v>5</v>
      </c>
      <c r="C5" s="169" t="s">
        <v>6</v>
      </c>
      <c r="D5" s="169" t="s">
        <v>7</v>
      </c>
      <c r="E5" s="187" t="s">
        <v>8</v>
      </c>
      <c r="F5" s="144"/>
      <c r="G5" s="169" t="s">
        <v>10</v>
      </c>
      <c r="H5" s="169" t="s">
        <v>9</v>
      </c>
    </row>
    <row r="6" spans="1:8" ht="12.75">
      <c r="A6" s="170"/>
      <c r="B6" s="196"/>
      <c r="C6" s="170"/>
      <c r="D6" s="170"/>
      <c r="E6" s="188"/>
      <c r="F6" s="139"/>
      <c r="G6" s="170"/>
      <c r="H6" s="170"/>
    </row>
    <row r="7" spans="1:8" ht="12.75" customHeight="1">
      <c r="A7" s="168">
        <v>1</v>
      </c>
      <c r="B7" s="186">
        <v>1</v>
      </c>
      <c r="C7" s="184" t="s">
        <v>51</v>
      </c>
      <c r="D7" s="194" t="s">
        <v>52</v>
      </c>
      <c r="E7" s="187"/>
      <c r="F7" s="119" t="s">
        <v>53</v>
      </c>
      <c r="G7" s="172"/>
      <c r="H7" s="184" t="s">
        <v>64</v>
      </c>
    </row>
    <row r="8" spans="1:8" ht="12.75">
      <c r="A8" s="168"/>
      <c r="B8" s="186"/>
      <c r="C8" s="184"/>
      <c r="D8" s="194"/>
      <c r="E8" s="191"/>
      <c r="F8" s="119"/>
      <c r="G8" s="172"/>
      <c r="H8" s="185"/>
    </row>
    <row r="9" spans="1:8" ht="12.75" customHeight="1">
      <c r="A9" s="168">
        <v>2</v>
      </c>
      <c r="B9" s="186">
        <v>2</v>
      </c>
      <c r="C9" s="184" t="s">
        <v>54</v>
      </c>
      <c r="D9" s="194" t="s">
        <v>55</v>
      </c>
      <c r="E9" s="187"/>
      <c r="F9" s="119" t="s">
        <v>56</v>
      </c>
      <c r="G9" s="172"/>
      <c r="H9" s="184" t="s">
        <v>57</v>
      </c>
    </row>
    <row r="10" spans="1:8" ht="12.75" customHeight="1">
      <c r="A10" s="168"/>
      <c r="B10" s="186"/>
      <c r="C10" s="184"/>
      <c r="D10" s="194"/>
      <c r="E10" s="191"/>
      <c r="F10" s="119"/>
      <c r="G10" s="172"/>
      <c r="H10" s="185"/>
    </row>
    <row r="11" spans="1:8" ht="12.75" customHeight="1">
      <c r="A11" s="168">
        <v>3</v>
      </c>
      <c r="B11" s="186">
        <v>3</v>
      </c>
      <c r="C11" s="184" t="s">
        <v>58</v>
      </c>
      <c r="D11" s="189" t="s">
        <v>59</v>
      </c>
      <c r="E11" s="187"/>
      <c r="F11" s="119" t="s">
        <v>60</v>
      </c>
      <c r="G11" s="172"/>
      <c r="H11" s="184" t="s">
        <v>61</v>
      </c>
    </row>
    <row r="12" spans="1:8" ht="15" customHeight="1">
      <c r="A12" s="168"/>
      <c r="B12" s="186"/>
      <c r="C12" s="184"/>
      <c r="D12" s="185"/>
      <c r="E12" s="191"/>
      <c r="F12" s="119"/>
      <c r="G12" s="172"/>
      <c r="H12" s="185"/>
    </row>
    <row r="14" ht="15" customHeight="1"/>
    <row r="15" spans="6:7" ht="12.75">
      <c r="F15" s="8"/>
      <c r="G15" s="8"/>
    </row>
    <row r="16" spans="1:6" ht="24" customHeight="1">
      <c r="A16" s="16" t="e">
        <f>HYPERLINK('[1]реквизиты'!$A$20)</f>
        <v>#REF!</v>
      </c>
      <c r="B16" s="11"/>
      <c r="C16" s="11"/>
      <c r="D16" s="11"/>
      <c r="E16" s="11"/>
      <c r="F16" s="17" t="e">
        <f>HYPERLINK('[1]реквизиты'!$G$20)</f>
        <v>#REF!</v>
      </c>
    </row>
    <row r="17" spans="1:6" ht="19.5" customHeight="1">
      <c r="A17" s="11"/>
      <c r="B17" s="11"/>
      <c r="C17" s="11"/>
      <c r="D17" s="11"/>
      <c r="E17" s="11"/>
      <c r="F17" s="19" t="e">
        <f>HYPERLINK('[1]реквизиты'!$G$21)</f>
        <v>#REF!</v>
      </c>
    </row>
    <row r="18" spans="1:6" ht="26.25" customHeight="1">
      <c r="A18" s="17" t="e">
        <f>HYPERLINK('[1]реквизиты'!$A$22)</f>
        <v>#REF!</v>
      </c>
      <c r="B18" s="11"/>
      <c r="C18" s="11"/>
      <c r="D18" s="11"/>
      <c r="E18" s="11"/>
      <c r="F18" s="17" t="e">
        <f>HYPERLINK('[1]реквизиты'!$G$22)</f>
        <v>#REF!</v>
      </c>
    </row>
    <row r="19" spans="1:6" ht="17.25" customHeight="1">
      <c r="A19" s="10"/>
      <c r="B19" s="10"/>
      <c r="C19" s="11"/>
      <c r="D19" s="11"/>
      <c r="E19" s="11"/>
      <c r="F19" s="19" t="e">
        <f>HYPERLINK('[1]реквизиты'!$G$23)</f>
        <v>#REF!</v>
      </c>
    </row>
    <row r="20" spans="6:7" ht="24.75" customHeight="1">
      <c r="F20" s="5"/>
      <c r="G20" s="8"/>
    </row>
    <row r="21" spans="6:7" ht="12.75">
      <c r="F21" s="8"/>
      <c r="G21" s="8"/>
    </row>
    <row r="22" spans="6:7" ht="15" customHeight="1">
      <c r="F22" s="9"/>
      <c r="G22" s="9"/>
    </row>
    <row r="23" spans="6:7" ht="15.75" customHeight="1">
      <c r="F23" s="9"/>
      <c r="G23" s="9"/>
    </row>
    <row r="24" ht="15" customHeight="1"/>
    <row r="26" ht="15" customHeight="1"/>
    <row r="28" ht="15" customHeight="1"/>
    <row r="30" ht="15" customHeight="1"/>
    <row r="31" ht="15.75" customHeight="1"/>
  </sheetData>
  <sheetProtection/>
  <mergeCells count="35">
    <mergeCell ref="B11:B12"/>
    <mergeCell ref="C11:C12"/>
    <mergeCell ref="G11:G12"/>
    <mergeCell ref="E11:E12"/>
    <mergeCell ref="G9:G10"/>
    <mergeCell ref="C9:C10"/>
    <mergeCell ref="F11:F12"/>
    <mergeCell ref="F9:F10"/>
    <mergeCell ref="A5:A6"/>
    <mergeCell ref="B5:B6"/>
    <mergeCell ref="C5:C6"/>
    <mergeCell ref="D5:D6"/>
    <mergeCell ref="B7:B8"/>
    <mergeCell ref="C7:C8"/>
    <mergeCell ref="F7:F8"/>
    <mergeCell ref="D11:D12"/>
    <mergeCell ref="A11:A12"/>
    <mergeCell ref="A1:H1"/>
    <mergeCell ref="D4:F4"/>
    <mergeCell ref="H11:H12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5:F6"/>
    <mergeCell ref="G5:G6"/>
    <mergeCell ref="D9:D10"/>
    <mergeCell ref="A7:A8"/>
    <mergeCell ref="D7:D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7" t="s">
        <v>41</v>
      </c>
      <c r="C1" s="197"/>
      <c r="D1" s="197"/>
      <c r="E1" s="197"/>
      <c r="F1" s="197"/>
      <c r="G1" s="197"/>
      <c r="H1" s="197"/>
      <c r="I1" s="197"/>
      <c r="K1" s="197" t="s">
        <v>41</v>
      </c>
      <c r="L1" s="197"/>
      <c r="M1" s="197"/>
      <c r="N1" s="197"/>
      <c r="O1" s="197"/>
      <c r="P1" s="197"/>
      <c r="Q1" s="197"/>
      <c r="R1" s="197"/>
    </row>
    <row r="2" spans="2:18" ht="15.75" customHeight="1">
      <c r="B2" s="198" t="str">
        <f>'пр.взв.'!D4</f>
        <v>в.к. св 100  кг</v>
      </c>
      <c r="C2" s="199"/>
      <c r="D2" s="199"/>
      <c r="E2" s="199"/>
      <c r="F2" s="199"/>
      <c r="G2" s="199"/>
      <c r="H2" s="199"/>
      <c r="I2" s="199"/>
      <c r="K2" s="198" t="str">
        <f>'пр.взв.'!D4</f>
        <v>в.к. св 100  кг</v>
      </c>
      <c r="L2" s="199"/>
      <c r="M2" s="199"/>
      <c r="N2" s="199"/>
      <c r="O2" s="199"/>
      <c r="P2" s="199"/>
      <c r="Q2" s="199"/>
      <c r="R2" s="199"/>
    </row>
    <row r="3" spans="2:18" ht="16.5" thickBot="1">
      <c r="B3" s="72" t="s">
        <v>37</v>
      </c>
      <c r="C3" s="74" t="s">
        <v>42</v>
      </c>
      <c r="D3" s="73" t="s">
        <v>40</v>
      </c>
      <c r="E3" s="74"/>
      <c r="F3" s="72"/>
      <c r="G3" s="74"/>
      <c r="H3" s="74"/>
      <c r="I3" s="74"/>
      <c r="K3" s="72" t="s">
        <v>1</v>
      </c>
      <c r="L3" s="74" t="s">
        <v>42</v>
      </c>
      <c r="M3" s="73" t="s">
        <v>40</v>
      </c>
      <c r="N3" s="74"/>
      <c r="O3" s="72"/>
      <c r="P3" s="74"/>
      <c r="Q3" s="74"/>
      <c r="R3" s="74"/>
    </row>
    <row r="4" spans="1:18" ht="12.75" customHeight="1">
      <c r="A4" s="206" t="s">
        <v>48</v>
      </c>
      <c r="B4" s="208" t="s">
        <v>5</v>
      </c>
      <c r="C4" s="200" t="s">
        <v>6</v>
      </c>
      <c r="D4" s="200" t="s">
        <v>14</v>
      </c>
      <c r="E4" s="200" t="s">
        <v>15</v>
      </c>
      <c r="F4" s="200" t="s">
        <v>16</v>
      </c>
      <c r="G4" s="202" t="s">
        <v>43</v>
      </c>
      <c r="H4" s="204" t="s">
        <v>44</v>
      </c>
      <c r="I4" s="210" t="s">
        <v>18</v>
      </c>
      <c r="J4" s="206" t="s">
        <v>48</v>
      </c>
      <c r="K4" s="208" t="s">
        <v>5</v>
      </c>
      <c r="L4" s="200" t="s">
        <v>6</v>
      </c>
      <c r="M4" s="200" t="s">
        <v>14</v>
      </c>
      <c r="N4" s="200" t="s">
        <v>15</v>
      </c>
      <c r="O4" s="200" t="s">
        <v>16</v>
      </c>
      <c r="P4" s="202" t="s">
        <v>43</v>
      </c>
      <c r="Q4" s="204" t="s">
        <v>44</v>
      </c>
      <c r="R4" s="210" t="s">
        <v>18</v>
      </c>
    </row>
    <row r="5" spans="1:18" ht="13.5" customHeight="1" thickBot="1">
      <c r="A5" s="207"/>
      <c r="B5" s="209" t="s">
        <v>38</v>
      </c>
      <c r="C5" s="201"/>
      <c r="D5" s="201"/>
      <c r="E5" s="201"/>
      <c r="F5" s="201"/>
      <c r="G5" s="203"/>
      <c r="H5" s="205"/>
      <c r="I5" s="211" t="s">
        <v>39</v>
      </c>
      <c r="J5" s="207"/>
      <c r="K5" s="209" t="s">
        <v>38</v>
      </c>
      <c r="L5" s="201"/>
      <c r="M5" s="201"/>
      <c r="N5" s="201"/>
      <c r="O5" s="201"/>
      <c r="P5" s="203"/>
      <c r="Q5" s="205"/>
      <c r="R5" s="211" t="s">
        <v>39</v>
      </c>
    </row>
    <row r="6" spans="1:18" ht="12.75">
      <c r="A6" s="212">
        <v>1</v>
      </c>
      <c r="B6" s="215">
        <v>1</v>
      </c>
      <c r="C6" s="217" t="str">
        <f>VLOOKUP(B6,'пр.взв.'!B7:F60,2,FALSE)</f>
        <v>БЕСПРОЗВАННЫХ Степан Михайлович</v>
      </c>
      <c r="D6" s="219" t="str">
        <f>VLOOKUP(B6,'пр.взв.'!B7:G116,3,FALSE)</f>
        <v>03.02.92,кмс</v>
      </c>
      <c r="E6" s="219">
        <f>VLOOKUP(B6,'пр.взв.'!B7:H116,4,FALSE)</f>
        <v>0</v>
      </c>
      <c r="F6" s="220"/>
      <c r="G6" s="221"/>
      <c r="H6" s="222"/>
      <c r="I6" s="223"/>
      <c r="J6" s="224">
        <v>5</v>
      </c>
      <c r="K6" s="215">
        <v>2</v>
      </c>
      <c r="L6" s="227" t="str">
        <f>VLOOKUP(K6,'пр.взв.'!B7:F60,2,FALSE)</f>
        <v>РУДЕНКО Юрий Юрьевич</v>
      </c>
      <c r="M6" s="232" t="str">
        <f>VLOOKUP(K6,'пр.взв.'!B7:G116,3,FALSE)</f>
        <v>12.12.89,кмс</v>
      </c>
      <c r="N6" s="232">
        <f>VLOOKUP(K6,'пр.взв.'!B7:H116,4,FALSE)</f>
        <v>0</v>
      </c>
      <c r="O6" s="220"/>
      <c r="P6" s="221"/>
      <c r="Q6" s="222"/>
      <c r="R6" s="223"/>
    </row>
    <row r="7" spans="1:18" ht="12.75">
      <c r="A7" s="213"/>
      <c r="B7" s="216"/>
      <c r="C7" s="218"/>
      <c r="D7" s="178"/>
      <c r="E7" s="178"/>
      <c r="F7" s="178"/>
      <c r="G7" s="178"/>
      <c r="H7" s="172"/>
      <c r="I7" s="168"/>
      <c r="J7" s="225"/>
      <c r="K7" s="216"/>
      <c r="L7" s="228"/>
      <c r="M7" s="233"/>
      <c r="N7" s="233"/>
      <c r="O7" s="178"/>
      <c r="P7" s="178"/>
      <c r="Q7" s="172"/>
      <c r="R7" s="168"/>
    </row>
    <row r="8" spans="1:18" ht="12.75">
      <c r="A8" s="213"/>
      <c r="B8" s="216">
        <v>5</v>
      </c>
      <c r="C8" s="234" t="e">
        <f>VLOOKUP(B8,'пр.взв.'!B7:F60,2,FALSE)</f>
        <v>#N/A</v>
      </c>
      <c r="D8" s="236" t="e">
        <f>VLOOKUP(B8,'пр.взв.'!B7:G118,3,FALSE)</f>
        <v>#N/A</v>
      </c>
      <c r="E8" s="236" t="e">
        <f>VLOOKUP(B8,'пр.взв.'!B7:H118,4,FALSE)</f>
        <v>#N/A</v>
      </c>
      <c r="F8" s="238"/>
      <c r="G8" s="238"/>
      <c r="H8" s="169"/>
      <c r="I8" s="169"/>
      <c r="J8" s="225"/>
      <c r="K8" s="216">
        <v>6</v>
      </c>
      <c r="L8" s="230" t="e">
        <f>VLOOKUP(K8,'пр.взв.'!B7:F60,2,FALSE)</f>
        <v>#N/A</v>
      </c>
      <c r="M8" s="240" t="e">
        <f>VLOOKUP(K8,'пр.взв.'!B7:G118,3,FALSE)</f>
        <v>#N/A</v>
      </c>
      <c r="N8" s="240" t="e">
        <f>VLOOKUP(K8,'пр.взв.'!B7:H118,4,FALSE)</f>
        <v>#N/A</v>
      </c>
      <c r="O8" s="238"/>
      <c r="P8" s="238"/>
      <c r="Q8" s="169"/>
      <c r="R8" s="169"/>
    </row>
    <row r="9" spans="1:18" ht="13.5" thickBot="1">
      <c r="A9" s="214"/>
      <c r="B9" s="229"/>
      <c r="C9" s="235"/>
      <c r="D9" s="237"/>
      <c r="E9" s="237"/>
      <c r="F9" s="239"/>
      <c r="G9" s="239"/>
      <c r="H9" s="117"/>
      <c r="I9" s="117"/>
      <c r="J9" s="226"/>
      <c r="K9" s="229"/>
      <c r="L9" s="231"/>
      <c r="M9" s="241"/>
      <c r="N9" s="241"/>
      <c r="O9" s="239"/>
      <c r="P9" s="239"/>
      <c r="Q9" s="117"/>
      <c r="R9" s="117"/>
    </row>
    <row r="10" spans="1:18" ht="12.75">
      <c r="A10" s="212">
        <v>2</v>
      </c>
      <c r="B10" s="215">
        <v>3</v>
      </c>
      <c r="C10" s="217" t="str">
        <f>VLOOKUP(B10,'пр.взв.'!B7:F60,2,FALSE)</f>
        <v>ВЕСЕЛОВ Алексей Александрович</v>
      </c>
      <c r="D10" s="233" t="str">
        <f>VLOOKUP(B10,'пр.взв.'!B7:G120,3,FALSE)</f>
        <v>01.01.83,мс</v>
      </c>
      <c r="E10" s="233">
        <f>VLOOKUP(B10,'пр.взв.'!B7:H120,4,FALSE)</f>
        <v>0</v>
      </c>
      <c r="F10" s="220"/>
      <c r="G10" s="221"/>
      <c r="H10" s="222"/>
      <c r="I10" s="219"/>
      <c r="J10" s="224">
        <v>6</v>
      </c>
      <c r="K10" s="215">
        <v>4</v>
      </c>
      <c r="L10" s="227" t="e">
        <f>VLOOKUP(K10,'пр.взв.'!B7:F60,2,FALSE)</f>
        <v>#N/A</v>
      </c>
      <c r="M10" s="232" t="e">
        <f>VLOOKUP(K10,'пр.взв.'!B7:G120,3,FALSE)</f>
        <v>#N/A</v>
      </c>
      <c r="N10" s="232" t="e">
        <f>VLOOKUP(K10,'пр.взв.'!B7:H120,4,FALSE)</f>
        <v>#N/A</v>
      </c>
      <c r="O10" s="220"/>
      <c r="P10" s="221"/>
      <c r="Q10" s="222"/>
      <c r="R10" s="219"/>
    </row>
    <row r="11" spans="1:18" ht="12.75">
      <c r="A11" s="213"/>
      <c r="B11" s="216"/>
      <c r="C11" s="218"/>
      <c r="D11" s="178"/>
      <c r="E11" s="178"/>
      <c r="F11" s="178"/>
      <c r="G11" s="178"/>
      <c r="H11" s="172"/>
      <c r="I11" s="168"/>
      <c r="J11" s="225"/>
      <c r="K11" s="216"/>
      <c r="L11" s="228"/>
      <c r="M11" s="233"/>
      <c r="N11" s="233"/>
      <c r="O11" s="178"/>
      <c r="P11" s="178"/>
      <c r="Q11" s="172"/>
      <c r="R11" s="168"/>
    </row>
    <row r="12" spans="1:18" ht="12.75">
      <c r="A12" s="213"/>
      <c r="B12" s="216">
        <v>7</v>
      </c>
      <c r="C12" s="234" t="e">
        <f>VLOOKUP(B12,'пр.взв.'!B7:F60,2,FALSE)</f>
        <v>#N/A</v>
      </c>
      <c r="D12" s="236" t="e">
        <f>VLOOKUP(B12,'пр.взв.'!B7:G122,3,FALSE)</f>
        <v>#N/A</v>
      </c>
      <c r="E12" s="233" t="e">
        <f>VLOOKUP(B12,'пр.взв.'!B2:H122,4,FALSE)</f>
        <v>#N/A</v>
      </c>
      <c r="F12" s="238"/>
      <c r="G12" s="238"/>
      <c r="H12" s="169"/>
      <c r="I12" s="169"/>
      <c r="J12" s="225"/>
      <c r="K12" s="216">
        <v>8</v>
      </c>
      <c r="L12" s="230" t="e">
        <f>VLOOKUP(K12,'пр.взв.'!B7:F60,2,FALSE)</f>
        <v>#N/A</v>
      </c>
      <c r="M12" s="240" t="e">
        <f>VLOOKUP(K12,'пр.взв.'!B7:G122,3,FALSE)</f>
        <v>#N/A</v>
      </c>
      <c r="N12" s="240" t="e">
        <f>VLOOKUP(K12,'пр.взв.'!B7:H122,4,FALSE)</f>
        <v>#N/A</v>
      </c>
      <c r="O12" s="238"/>
      <c r="P12" s="238"/>
      <c r="Q12" s="169"/>
      <c r="R12" s="169"/>
    </row>
    <row r="13" spans="1:18" ht="12.75">
      <c r="A13" s="242"/>
      <c r="B13" s="216"/>
      <c r="C13" s="218"/>
      <c r="D13" s="178"/>
      <c r="E13" s="178"/>
      <c r="F13" s="244"/>
      <c r="G13" s="244"/>
      <c r="H13" s="170"/>
      <c r="I13" s="170"/>
      <c r="J13" s="243"/>
      <c r="K13" s="216"/>
      <c r="L13" s="228"/>
      <c r="M13" s="233"/>
      <c r="N13" s="233"/>
      <c r="O13" s="244"/>
      <c r="P13" s="244"/>
      <c r="Q13" s="170"/>
      <c r="R13" s="170"/>
    </row>
    <row r="15" spans="2:18" ht="16.5" thickBot="1">
      <c r="B15" s="72" t="s">
        <v>37</v>
      </c>
      <c r="C15" s="76" t="s">
        <v>45</v>
      </c>
      <c r="D15" s="76"/>
      <c r="E15" s="76"/>
      <c r="F15" s="77" t="str">
        <f>'пр.взв.'!D4</f>
        <v>в.к. св 100  кг</v>
      </c>
      <c r="G15" s="76"/>
      <c r="H15" s="76"/>
      <c r="I15" s="76"/>
      <c r="J15" s="75"/>
      <c r="K15" s="72" t="s">
        <v>1</v>
      </c>
      <c r="L15" s="76" t="s">
        <v>45</v>
      </c>
      <c r="M15" s="76"/>
      <c r="N15" s="76"/>
      <c r="O15" s="77" t="str">
        <f>'пр.взв.'!D4</f>
        <v>в.к. св 100  кг</v>
      </c>
      <c r="P15" s="76"/>
      <c r="Q15" s="76"/>
      <c r="R15" s="76"/>
    </row>
    <row r="16" spans="1:18" ht="12.75" customHeight="1">
      <c r="A16" s="206" t="s">
        <v>48</v>
      </c>
      <c r="B16" s="208" t="s">
        <v>5</v>
      </c>
      <c r="C16" s="200" t="s">
        <v>6</v>
      </c>
      <c r="D16" s="200" t="s">
        <v>14</v>
      </c>
      <c r="E16" s="200" t="s">
        <v>15</v>
      </c>
      <c r="F16" s="200" t="s">
        <v>16</v>
      </c>
      <c r="G16" s="202" t="s">
        <v>43</v>
      </c>
      <c r="H16" s="204" t="s">
        <v>44</v>
      </c>
      <c r="I16" s="210" t="s">
        <v>18</v>
      </c>
      <c r="J16" s="206" t="s">
        <v>48</v>
      </c>
      <c r="K16" s="208" t="s">
        <v>5</v>
      </c>
      <c r="L16" s="200" t="s">
        <v>6</v>
      </c>
      <c r="M16" s="200" t="s">
        <v>14</v>
      </c>
      <c r="N16" s="200" t="s">
        <v>15</v>
      </c>
      <c r="O16" s="200" t="s">
        <v>16</v>
      </c>
      <c r="P16" s="202" t="s">
        <v>43</v>
      </c>
      <c r="Q16" s="204" t="s">
        <v>44</v>
      </c>
      <c r="R16" s="210" t="s">
        <v>18</v>
      </c>
    </row>
    <row r="17" spans="1:18" ht="13.5" customHeight="1" thickBot="1">
      <c r="A17" s="207"/>
      <c r="B17" s="209" t="s">
        <v>38</v>
      </c>
      <c r="C17" s="201"/>
      <c r="D17" s="201"/>
      <c r="E17" s="201"/>
      <c r="F17" s="201"/>
      <c r="G17" s="203"/>
      <c r="H17" s="205"/>
      <c r="I17" s="211" t="s">
        <v>39</v>
      </c>
      <c r="J17" s="207"/>
      <c r="K17" s="209" t="s">
        <v>38</v>
      </c>
      <c r="L17" s="201"/>
      <c r="M17" s="201"/>
      <c r="N17" s="201"/>
      <c r="O17" s="201"/>
      <c r="P17" s="203"/>
      <c r="Q17" s="205"/>
      <c r="R17" s="211" t="s">
        <v>39</v>
      </c>
    </row>
    <row r="18" spans="1:18" ht="12.75">
      <c r="A18" s="245">
        <v>1</v>
      </c>
      <c r="B18" s="248">
        <f>'пр.хода'!E9</f>
        <v>1</v>
      </c>
      <c r="C18" s="217" t="str">
        <f>VLOOKUP(B18,'пр.взв.'!B1:F72,2,FALSE)</f>
        <v>БЕСПРОЗВАННЫХ Степан Михайлович</v>
      </c>
      <c r="D18" s="219" t="str">
        <f>VLOOKUP(B18,'пр.взв.'!B1:G128,3,FALSE)</f>
        <v>03.02.92,кмс</v>
      </c>
      <c r="E18" s="219">
        <f>VLOOKUP(B18,'пр.взв.'!B1:H128,4,FALSE)</f>
        <v>0</v>
      </c>
      <c r="F18" s="244"/>
      <c r="G18" s="250"/>
      <c r="H18" s="251"/>
      <c r="I18" s="170"/>
      <c r="J18" s="245">
        <v>2</v>
      </c>
      <c r="K18" s="248">
        <f>'пр.хода'!Q9</f>
        <v>2</v>
      </c>
      <c r="L18" s="227" t="str">
        <f>VLOOKUP(K18,'пр.взв.'!B1:F68,2,FALSE)</f>
        <v>РУДЕНКО Юрий Юрьевич</v>
      </c>
      <c r="M18" s="232" t="str">
        <f>VLOOKUP(K18,'пр.взв.'!B1:G128,3,FALSE)</f>
        <v>12.12.89,кмс</v>
      </c>
      <c r="N18" s="232">
        <f>VLOOKUP(K18,'пр.взв.'!B1:H128,4,FALSE)</f>
        <v>0</v>
      </c>
      <c r="O18" s="244"/>
      <c r="P18" s="250"/>
      <c r="Q18" s="251"/>
      <c r="R18" s="170"/>
    </row>
    <row r="19" spans="1:18" ht="12.75">
      <c r="A19" s="246"/>
      <c r="B19" s="249"/>
      <c r="C19" s="218"/>
      <c r="D19" s="178"/>
      <c r="E19" s="178"/>
      <c r="F19" s="178"/>
      <c r="G19" s="178"/>
      <c r="H19" s="172"/>
      <c r="I19" s="168"/>
      <c r="J19" s="246"/>
      <c r="K19" s="249"/>
      <c r="L19" s="228"/>
      <c r="M19" s="233"/>
      <c r="N19" s="233"/>
      <c r="O19" s="178"/>
      <c r="P19" s="178"/>
      <c r="Q19" s="172"/>
      <c r="R19" s="168"/>
    </row>
    <row r="20" spans="1:18" ht="12.75">
      <c r="A20" s="246"/>
      <c r="B20" s="252">
        <f>'пр.хода'!E13</f>
        <v>3</v>
      </c>
      <c r="C20" s="234" t="str">
        <f>VLOOKUP(B20,'пр.взв.'!B1:F72,2,FALSE)</f>
        <v>ВЕСЕЛОВ Алексей Александрович</v>
      </c>
      <c r="D20" s="236" t="str">
        <f>VLOOKUP(B20,'пр.взв.'!B1:G130,3,FALSE)</f>
        <v>01.01.83,мс</v>
      </c>
      <c r="E20" s="236">
        <f>VLOOKUP(B20,'пр.взв.'!B1:H130,4,FALSE)</f>
        <v>0</v>
      </c>
      <c r="F20" s="238"/>
      <c r="G20" s="238"/>
      <c r="H20" s="169"/>
      <c r="I20" s="169"/>
      <c r="J20" s="246"/>
      <c r="K20" s="252">
        <f>'пр.хода'!Q13</f>
        <v>0</v>
      </c>
      <c r="L20" s="230" t="e">
        <f>VLOOKUP(K20,'пр.взв.'!B1:F68,2,FALSE)</f>
        <v>#N/A</v>
      </c>
      <c r="M20" s="240" t="e">
        <f>VLOOKUP(K20,'пр.взв.'!B1:G130,3,FALSE)</f>
        <v>#N/A</v>
      </c>
      <c r="N20" s="240" t="e">
        <f>VLOOKUP(K20,'пр.взв.'!B1:H130,4,FALSE)</f>
        <v>#N/A</v>
      </c>
      <c r="O20" s="238"/>
      <c r="P20" s="238"/>
      <c r="Q20" s="169"/>
      <c r="R20" s="169"/>
    </row>
    <row r="21" spans="1:18" ht="12.75">
      <c r="A21" s="247"/>
      <c r="B21" s="253"/>
      <c r="C21" s="218"/>
      <c r="D21" s="178"/>
      <c r="E21" s="178"/>
      <c r="F21" s="244"/>
      <c r="G21" s="244"/>
      <c r="H21" s="170"/>
      <c r="I21" s="170"/>
      <c r="J21" s="247"/>
      <c r="K21" s="253"/>
      <c r="L21" s="228"/>
      <c r="M21" s="233"/>
      <c r="N21" s="233"/>
      <c r="O21" s="244"/>
      <c r="P21" s="244"/>
      <c r="Q21" s="170"/>
      <c r="R21" s="170"/>
    </row>
    <row r="23" spans="1:18" ht="15">
      <c r="A23" s="254" t="s">
        <v>46</v>
      </c>
      <c r="B23" s="254"/>
      <c r="C23" s="254"/>
      <c r="D23" s="254"/>
      <c r="E23" s="254"/>
      <c r="F23" s="254"/>
      <c r="G23" s="254"/>
      <c r="H23" s="254"/>
      <c r="I23" s="254"/>
      <c r="J23" s="254" t="s">
        <v>47</v>
      </c>
      <c r="K23" s="254"/>
      <c r="L23" s="254"/>
      <c r="M23" s="254"/>
      <c r="N23" s="254"/>
      <c r="O23" s="254"/>
      <c r="P23" s="254"/>
      <c r="Q23" s="254"/>
      <c r="R23" s="254"/>
    </row>
    <row r="24" spans="2:18" ht="16.5" thickBot="1">
      <c r="B24" s="72" t="s">
        <v>37</v>
      </c>
      <c r="C24" s="78"/>
      <c r="D24" s="78"/>
      <c r="E24" s="78"/>
      <c r="F24" s="78" t="str">
        <f>'пр.взв.'!D4</f>
        <v>в.к. св 100  кг</v>
      </c>
      <c r="G24" s="78"/>
      <c r="H24" s="78"/>
      <c r="I24" s="78"/>
      <c r="J24" s="79"/>
      <c r="K24" s="80" t="s">
        <v>1</v>
      </c>
      <c r="L24" s="78"/>
      <c r="M24" s="78"/>
      <c r="N24" s="78"/>
      <c r="O24" s="78" t="str">
        <f>'пр.взв.'!D4</f>
        <v>в.к. св 100  кг</v>
      </c>
      <c r="P24" s="75"/>
      <c r="Q24" s="75"/>
      <c r="R24" s="75"/>
    </row>
    <row r="25" spans="1:18" ht="12.75" customHeight="1">
      <c r="A25" s="206" t="s">
        <v>48</v>
      </c>
      <c r="B25" s="208" t="s">
        <v>5</v>
      </c>
      <c r="C25" s="200" t="s">
        <v>6</v>
      </c>
      <c r="D25" s="200" t="s">
        <v>14</v>
      </c>
      <c r="E25" s="200" t="s">
        <v>15</v>
      </c>
      <c r="F25" s="200" t="s">
        <v>16</v>
      </c>
      <c r="G25" s="202" t="s">
        <v>43</v>
      </c>
      <c r="H25" s="204" t="s">
        <v>44</v>
      </c>
      <c r="I25" s="210" t="s">
        <v>18</v>
      </c>
      <c r="J25" s="206" t="s">
        <v>48</v>
      </c>
      <c r="K25" s="208" t="s">
        <v>5</v>
      </c>
      <c r="L25" s="200" t="s">
        <v>6</v>
      </c>
      <c r="M25" s="200" t="s">
        <v>14</v>
      </c>
      <c r="N25" s="200" t="s">
        <v>15</v>
      </c>
      <c r="O25" s="200" t="s">
        <v>16</v>
      </c>
      <c r="P25" s="202" t="s">
        <v>43</v>
      </c>
      <c r="Q25" s="204" t="s">
        <v>44</v>
      </c>
      <c r="R25" s="210" t="s">
        <v>18</v>
      </c>
    </row>
    <row r="26" spans="1:18" ht="13.5" customHeight="1" thickBot="1">
      <c r="A26" s="207"/>
      <c r="B26" s="209" t="s">
        <v>38</v>
      </c>
      <c r="C26" s="201"/>
      <c r="D26" s="201"/>
      <c r="E26" s="201"/>
      <c r="F26" s="201"/>
      <c r="G26" s="203"/>
      <c r="H26" s="205"/>
      <c r="I26" s="211" t="s">
        <v>39</v>
      </c>
      <c r="J26" s="207"/>
      <c r="K26" s="209" t="s">
        <v>38</v>
      </c>
      <c r="L26" s="201"/>
      <c r="M26" s="201"/>
      <c r="N26" s="201"/>
      <c r="O26" s="201"/>
      <c r="P26" s="203"/>
      <c r="Q26" s="205"/>
      <c r="R26" s="211" t="s">
        <v>39</v>
      </c>
    </row>
    <row r="27" spans="1:18" ht="12.75">
      <c r="A27" s="224">
        <v>1</v>
      </c>
      <c r="B27" s="255">
        <f>'пр.хода'!A21</f>
        <v>0</v>
      </c>
      <c r="C27" s="217" t="e">
        <f>VLOOKUP(B27,'пр.взв.'!B2:F81,2,FALSE)</f>
        <v>#N/A</v>
      </c>
      <c r="D27" s="219" t="e">
        <f>VLOOKUP(B27,'пр.взв.'!B2:G137,3,FALSE)</f>
        <v>#N/A</v>
      </c>
      <c r="E27" s="219" t="e">
        <f>VLOOKUP(B27,'пр.взв.'!B2:H137,4,FALSE)</f>
        <v>#N/A</v>
      </c>
      <c r="F27" s="220"/>
      <c r="G27" s="221"/>
      <c r="H27" s="222"/>
      <c r="I27" s="223"/>
      <c r="J27" s="224">
        <v>2</v>
      </c>
      <c r="K27" s="255">
        <f>'пр.хода'!U21</f>
        <v>0</v>
      </c>
      <c r="L27" s="227" t="e">
        <f>VLOOKUP(K27,'пр.взв.'!B2:F81,2,FALSE)</f>
        <v>#N/A</v>
      </c>
      <c r="M27" s="232" t="e">
        <f>VLOOKUP(K27,'пр.взв.'!B2:G137,3,FALSE)</f>
        <v>#N/A</v>
      </c>
      <c r="N27" s="232" t="e">
        <f>VLOOKUP(K27,'пр.взв.'!B2:H137,4,FALSE)</f>
        <v>#N/A</v>
      </c>
      <c r="O27" s="220"/>
      <c r="P27" s="221"/>
      <c r="Q27" s="222"/>
      <c r="R27" s="223"/>
    </row>
    <row r="28" spans="1:18" ht="12.75">
      <c r="A28" s="225"/>
      <c r="B28" s="249"/>
      <c r="C28" s="218"/>
      <c r="D28" s="178"/>
      <c r="E28" s="178"/>
      <c r="F28" s="178"/>
      <c r="G28" s="178"/>
      <c r="H28" s="172"/>
      <c r="I28" s="168"/>
      <c r="J28" s="225"/>
      <c r="K28" s="249"/>
      <c r="L28" s="228"/>
      <c r="M28" s="233"/>
      <c r="N28" s="233"/>
      <c r="O28" s="178"/>
      <c r="P28" s="178"/>
      <c r="Q28" s="172"/>
      <c r="R28" s="168"/>
    </row>
    <row r="29" spans="1:18" ht="12.75">
      <c r="A29" s="225"/>
      <c r="B29" s="256">
        <f>'пр.хода'!A23</f>
        <v>0</v>
      </c>
      <c r="C29" s="234" t="e">
        <f>VLOOKUP(B29,'пр.взв.'!B2:F81,2,FALSE)</f>
        <v>#N/A</v>
      </c>
      <c r="D29" s="236" t="e">
        <f>VLOOKUP(B29,'пр.взв.'!B2:G139,3,FALSE)</f>
        <v>#N/A</v>
      </c>
      <c r="E29" s="236" t="e">
        <f>VLOOKUP(B29,'пр.взв.'!B2:H139,4,FALSE)</f>
        <v>#N/A</v>
      </c>
      <c r="F29" s="238"/>
      <c r="G29" s="238"/>
      <c r="H29" s="169"/>
      <c r="I29" s="169"/>
      <c r="J29" s="225"/>
      <c r="K29" s="256">
        <f>'пр.хода'!U23</f>
        <v>0</v>
      </c>
      <c r="L29" s="230" t="e">
        <f>VLOOKUP(K29,'пр.взв.'!B2:F81,2,FALSE)</f>
        <v>#N/A</v>
      </c>
      <c r="M29" s="240" t="e">
        <f>VLOOKUP(K29,'пр.взв.'!B2:G139,3,FALSE)</f>
        <v>#N/A</v>
      </c>
      <c r="N29" s="240" t="e">
        <f>VLOOKUP(K29,'пр.взв.'!B2:H139,4,FALSE)</f>
        <v>#N/A</v>
      </c>
      <c r="O29" s="238"/>
      <c r="P29" s="238"/>
      <c r="Q29" s="169"/>
      <c r="R29" s="169"/>
    </row>
    <row r="30" spans="1:18" ht="12.75">
      <c r="A30" s="243"/>
      <c r="B30" s="253"/>
      <c r="C30" s="218"/>
      <c r="D30" s="178"/>
      <c r="E30" s="178"/>
      <c r="F30" s="244"/>
      <c r="G30" s="244"/>
      <c r="H30" s="170"/>
      <c r="I30" s="170"/>
      <c r="J30" s="243"/>
      <c r="K30" s="253"/>
      <c r="L30" s="228"/>
      <c r="M30" s="233"/>
      <c r="N30" s="233"/>
      <c r="O30" s="244"/>
      <c r="P30" s="244"/>
      <c r="Q30" s="170"/>
      <c r="R30" s="170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3" t="s">
        <v>26</v>
      </c>
      <c r="D1" s="264"/>
      <c r="E1" s="264"/>
      <c r="F1" s="264"/>
      <c r="G1" s="264"/>
      <c r="H1" s="264"/>
      <c r="I1" s="264"/>
      <c r="J1" s="265"/>
    </row>
    <row r="2" spans="1:36" ht="26.25" customHeight="1" thickBot="1">
      <c r="A2" s="6"/>
      <c r="B2" s="6"/>
      <c r="C2" s="182" t="str">
        <f>HYPERLINK('[1]реквизиты'!$A$2)</f>
        <v>Наименование соревнования</v>
      </c>
      <c r="D2" s="183"/>
      <c r="E2" s="183"/>
      <c r="F2" s="183"/>
      <c r="G2" s="183"/>
      <c r="H2" s="183"/>
      <c r="I2" s="183"/>
      <c r="J2" s="274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0"/>
      <c r="B3" s="40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0"/>
      <c r="B4" s="60"/>
      <c r="C4" s="60"/>
      <c r="D4" s="60"/>
      <c r="E4" s="60"/>
      <c r="F4" s="62" t="str">
        <f>HYPERLINK('пр.взв.'!D4)</f>
        <v>в.к. св 100  кг</v>
      </c>
      <c r="G4" s="61"/>
      <c r="H4" s="61"/>
      <c r="I4" s="61"/>
      <c r="J4" s="61"/>
      <c r="K4" s="61"/>
      <c r="L4" s="60"/>
      <c r="M4" s="60"/>
    </row>
    <row r="5" spans="1:13" ht="16.5" thickBot="1">
      <c r="A5" s="272" t="s">
        <v>0</v>
      </c>
      <c r="B5" s="27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70">
        <v>1</v>
      </c>
      <c r="B6" s="271" t="str">
        <f>VLOOKUP('стартвый '!A6:A7,'пр.взв.'!B6:C12,2,FALSE)</f>
        <v>БЕСПРОЗВАННЫХ Степан Михайлович</v>
      </c>
      <c r="C6" s="269" t="str">
        <f>VLOOKUP(A6,'пр.взв.'!B6:H12,3,FALSE)</f>
        <v>03.02.92,кмс</v>
      </c>
      <c r="D6" s="269">
        <f>VLOOKUP(A6,'пр.взв.'!B6:H12,4,FALSE)</f>
        <v>0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6"/>
      <c r="B7" s="267"/>
      <c r="C7" s="268"/>
      <c r="D7" s="268"/>
      <c r="E7" s="25"/>
      <c r="F7" s="23"/>
      <c r="G7" s="30"/>
      <c r="H7" s="27"/>
      <c r="I7" s="23"/>
      <c r="J7" s="46"/>
      <c r="K7" s="46"/>
      <c r="L7" s="46"/>
      <c r="M7" s="23"/>
    </row>
    <row r="8" spans="1:13" ht="13.5" customHeight="1" thickBot="1">
      <c r="A8" s="257">
        <v>5</v>
      </c>
      <c r="B8" s="259" t="e">
        <f>VLOOKUP('стартвый '!A8:A9,'пр.взв.'!B8:C13,2,FALSE)</f>
        <v>#N/A</v>
      </c>
      <c r="C8" s="261" t="e">
        <f>VLOOKUP(A8,'пр.взв.'!B6:H12,3,FALSE)</f>
        <v>#N/A</v>
      </c>
      <c r="D8" s="261" t="e">
        <f>VLOOKUP(A8,'пр.взв.'!B6:H12,4,FALSE)</f>
        <v>#N/A</v>
      </c>
      <c r="E8" s="24"/>
      <c r="F8" s="26"/>
      <c r="G8" s="29"/>
      <c r="H8" s="27"/>
      <c r="I8" s="23"/>
      <c r="J8" s="46"/>
      <c r="K8" s="46"/>
      <c r="L8" s="46"/>
      <c r="M8" s="23"/>
    </row>
    <row r="9" spans="1:13" ht="13.5" customHeight="1" thickBot="1">
      <c r="A9" s="266"/>
      <c r="B9" s="267"/>
      <c r="C9" s="268"/>
      <c r="D9" s="26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70">
        <v>3</v>
      </c>
      <c r="B10" s="271" t="str">
        <f>VLOOKUP('стартвый '!A10:A11,'пр.взв.'!B10:C15,2,FALSE)</f>
        <v>ВЕСЕЛОВ Алексей Александрович</v>
      </c>
      <c r="C10" s="269" t="str">
        <f>VLOOKUP(A10,'пр.взв.'!B6:H12,3,FALSE)</f>
        <v>01.01.83,мс</v>
      </c>
      <c r="D10" s="269">
        <f>VLOOKUP(A10,'пр.взв.'!B6:H12,4,FALSE)</f>
        <v>0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6"/>
      <c r="B11" s="267"/>
      <c r="C11" s="268"/>
      <c r="D11" s="26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7">
        <v>7</v>
      </c>
      <c r="B12" s="259" t="e">
        <f>VLOOKUP('стартвый '!A12:A13,'пр.взв.'!B12:C17,2,FALSE)</f>
        <v>#N/A</v>
      </c>
      <c r="C12" s="261" t="e">
        <f>VLOOKUP(A12,'пр.взв.'!B6:H12,3,FALSE)</f>
        <v>#N/A</v>
      </c>
      <c r="D12" s="261" t="e">
        <f>VLOOKUP(A12,'пр.взв.'!B6:H12,4,FALSE)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8"/>
      <c r="B13" s="260"/>
      <c r="C13" s="262"/>
      <c r="D13" s="26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3"/>
      <c r="J15" s="41"/>
      <c r="K15" s="28"/>
      <c r="L15" s="28"/>
      <c r="M15" s="23"/>
    </row>
    <row r="16" spans="1:10" ht="16.5" thickBot="1">
      <c r="A16" s="272" t="s">
        <v>1</v>
      </c>
      <c r="B16" s="272"/>
      <c r="E16" s="23"/>
      <c r="F16" s="23"/>
      <c r="G16" s="23"/>
      <c r="H16" s="23"/>
      <c r="I16" s="44"/>
      <c r="J16" s="3"/>
    </row>
    <row r="17" spans="1:10" ht="13.5" thickBot="1">
      <c r="A17" s="270">
        <v>2</v>
      </c>
      <c r="B17" s="271" t="str">
        <f>VLOOKUP(A17,'пр.взв.'!B7:H12,2,FALSE)</f>
        <v>РУДЕНКО Юрий Юрьевич</v>
      </c>
      <c r="C17" s="269" t="str">
        <f>VLOOKUP(A17,'пр.взв.'!B7:H12,3,FALSE)</f>
        <v>12.12.89,кмс</v>
      </c>
      <c r="D17" s="269">
        <f>VLOOKUP(A17,'пр.взв.'!B7:H12,4,FALSE)</f>
        <v>0</v>
      </c>
      <c r="E17" s="23"/>
      <c r="F17" s="23"/>
      <c r="G17" s="23"/>
      <c r="H17" s="23"/>
      <c r="I17" s="37"/>
      <c r="J17" s="3"/>
    </row>
    <row r="18" spans="1:10" ht="12.75">
      <c r="A18" s="266"/>
      <c r="B18" s="267"/>
      <c r="C18" s="268"/>
      <c r="D18" s="268"/>
      <c r="E18" s="25"/>
      <c r="F18" s="23"/>
      <c r="G18" s="30"/>
      <c r="H18" s="27"/>
      <c r="I18" s="37"/>
      <c r="J18" s="3"/>
    </row>
    <row r="19" spans="1:10" ht="13.5" thickBot="1">
      <c r="A19" s="257">
        <v>6</v>
      </c>
      <c r="B19" s="259" t="e">
        <f>VLOOKUP('стартвый '!A19:A20,'пр.взв.'!B7:H12,2,FALSE)</f>
        <v>#N/A</v>
      </c>
      <c r="C19" s="261" t="e">
        <f>VLOOKUP(A19,'пр.взв.'!B7:H12,3,FALSE)</f>
        <v>#N/A</v>
      </c>
      <c r="D19" s="261" t="e">
        <f>VLOOKUP(A19,'пр.взв.'!B7:H12,4,FALSE)</f>
        <v>#N/A</v>
      </c>
      <c r="E19" s="24"/>
      <c r="F19" s="26"/>
      <c r="G19" s="29"/>
      <c r="H19" s="27"/>
      <c r="I19" s="37"/>
      <c r="J19" s="3"/>
    </row>
    <row r="20" spans="1:10" ht="13.5" thickBot="1">
      <c r="A20" s="266"/>
      <c r="B20" s="267"/>
      <c r="C20" s="268"/>
      <c r="D20" s="268"/>
      <c r="E20" s="23"/>
      <c r="F20" s="27"/>
      <c r="G20" s="25"/>
      <c r="H20" s="31"/>
      <c r="I20" s="37"/>
      <c r="J20" s="3"/>
    </row>
    <row r="21" spans="1:8" ht="13.5" thickBot="1">
      <c r="A21" s="270">
        <v>4</v>
      </c>
      <c r="B21" s="271" t="e">
        <f>VLOOKUP('стартвый '!A21:A22,'пр.взв.'!B7:H12,2,FALSE)</f>
        <v>#N/A</v>
      </c>
      <c r="C21" s="269" t="e">
        <f>VLOOKUP(A21,'пр.взв.'!B7:H12,3,FALSE)</f>
        <v>#N/A</v>
      </c>
      <c r="D21" s="269" t="e">
        <f>VLOOKUP(A21,'пр.взв.'!B7:H12,4,FALSE)</f>
        <v>#N/A</v>
      </c>
      <c r="E21" s="23"/>
      <c r="F21" s="27"/>
      <c r="G21" s="24"/>
      <c r="H21" s="3"/>
    </row>
    <row r="22" spans="1:8" ht="12.75">
      <c r="A22" s="266"/>
      <c r="B22" s="267"/>
      <c r="C22" s="268"/>
      <c r="D22" s="268"/>
      <c r="E22" s="25"/>
      <c r="F22" s="28"/>
      <c r="G22" s="29"/>
      <c r="H22" s="27"/>
    </row>
    <row r="23" spans="1:8" ht="13.5" thickBot="1">
      <c r="A23" s="257">
        <v>8</v>
      </c>
      <c r="B23" s="259" t="e">
        <f>VLOOKUP('стартвый '!A23:A24,'пр.взв.'!B7:H12,2,FALSE)</f>
        <v>#N/A</v>
      </c>
      <c r="C23" s="261" t="e">
        <f>VLOOKUP(A23,'пр.взв.'!B7:H12,3,FALSE)</f>
        <v>#N/A</v>
      </c>
      <c r="D23" s="261" t="e">
        <f>VLOOKUP(A23,'пр.взв.'!B7:H12,4,FALSE)</f>
        <v>#N/A</v>
      </c>
      <c r="E23" s="24"/>
      <c r="F23" s="23"/>
      <c r="G23" s="30"/>
      <c r="H23" s="27"/>
    </row>
    <row r="24" spans="1:8" ht="13.5" thickBot="1">
      <c r="A24" s="258"/>
      <c r="B24" s="260"/>
      <c r="C24" s="262"/>
      <c r="D24" s="26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5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6">
      <selection activeCell="J21" sqref="J21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0" t="str">
        <f>'пр.хода'!C3</f>
        <v>Чемпионат Центрального федерального округа по боевому самбо</v>
      </c>
      <c r="B1" s="275"/>
      <c r="C1" s="275"/>
      <c r="D1" s="275"/>
      <c r="E1" s="275"/>
      <c r="F1" s="275"/>
      <c r="G1" s="275"/>
      <c r="H1" s="276"/>
    </row>
    <row r="2" spans="1:8" ht="12.75">
      <c r="A2" s="277" t="str">
        <f>'пр.хода'!C4</f>
        <v>24-25 декабря 2014 г.   г.Кострома</v>
      </c>
      <c r="B2" s="277"/>
      <c r="C2" s="277"/>
      <c r="D2" s="277"/>
      <c r="E2" s="277"/>
      <c r="F2" s="277"/>
      <c r="G2" s="277"/>
      <c r="H2" s="277"/>
    </row>
    <row r="3" spans="1:8" ht="18.75" thickBot="1">
      <c r="A3" s="278" t="s">
        <v>32</v>
      </c>
      <c r="B3" s="278"/>
      <c r="C3" s="278"/>
      <c r="D3" s="278"/>
      <c r="E3" s="278"/>
      <c r="F3" s="278"/>
      <c r="G3" s="278"/>
      <c r="H3" s="278"/>
    </row>
    <row r="4" spans="2:8" ht="18.75" thickBot="1">
      <c r="B4" s="66"/>
      <c r="C4" s="67"/>
      <c r="D4" s="279" t="str">
        <f>HYPERLINK('пр.взв.'!D4)</f>
        <v>в.к. св 100  кг</v>
      </c>
      <c r="E4" s="280"/>
      <c r="F4" s="281"/>
      <c r="G4" s="67"/>
      <c r="H4" s="67"/>
    </row>
    <row r="5" spans="1:8" ht="18.75" thickBot="1">
      <c r="A5" s="67"/>
      <c r="B5" s="67"/>
      <c r="C5" s="67"/>
      <c r="D5" s="67"/>
      <c r="E5" s="67"/>
      <c r="F5" s="67"/>
      <c r="G5" s="67"/>
      <c r="H5" s="67"/>
    </row>
    <row r="6" spans="1:10" ht="18">
      <c r="A6" s="282" t="s">
        <v>33</v>
      </c>
      <c r="B6" s="285" t="str">
        <f>VLOOKUP(J6,'пр.взв.'!B6:H123,2,FALSE)</f>
        <v>РУДЕНКО Юрий Юрьевич</v>
      </c>
      <c r="C6" s="285"/>
      <c r="D6" s="285"/>
      <c r="E6" s="285"/>
      <c r="F6" s="285"/>
      <c r="G6" s="285"/>
      <c r="H6" s="287" t="str">
        <f>VLOOKUP(J6,'пр.взв.'!B6:H123,3,FALSE)</f>
        <v>12.12.89,кмс</v>
      </c>
      <c r="I6" s="67"/>
      <c r="J6" s="68">
        <f>'пр.хода'!H9</f>
        <v>2</v>
      </c>
    </row>
    <row r="7" spans="1:10" ht="9.75" customHeight="1">
      <c r="A7" s="283"/>
      <c r="B7" s="286"/>
      <c r="C7" s="286"/>
      <c r="D7" s="286"/>
      <c r="E7" s="286"/>
      <c r="F7" s="286"/>
      <c r="G7" s="286"/>
      <c r="H7" s="288"/>
      <c r="I7" s="67"/>
      <c r="J7" s="68"/>
    </row>
    <row r="8" spans="1:10" ht="18">
      <c r="A8" s="283"/>
      <c r="B8" s="289">
        <f>VLOOKUP(J6,'пр.взв.'!B6:H123,4,FALSE)</f>
        <v>0</v>
      </c>
      <c r="C8" s="289"/>
      <c r="D8" s="289"/>
      <c r="E8" s="289"/>
      <c r="F8" s="289"/>
      <c r="G8" s="289"/>
      <c r="H8" s="288"/>
      <c r="I8" s="67"/>
      <c r="J8" s="68"/>
    </row>
    <row r="9" spans="1:10" ht="9" customHeight="1" thickBot="1">
      <c r="A9" s="284"/>
      <c r="B9" s="290"/>
      <c r="C9" s="290"/>
      <c r="D9" s="290"/>
      <c r="E9" s="290"/>
      <c r="F9" s="290"/>
      <c r="G9" s="290"/>
      <c r="H9" s="291"/>
      <c r="I9" s="67"/>
      <c r="J9" s="68"/>
    </row>
    <row r="10" spans="1:10" ht="18.75" thickBot="1">
      <c r="A10" s="67"/>
      <c r="B10" s="67"/>
      <c r="C10" s="67"/>
      <c r="D10" s="67"/>
      <c r="E10" s="67"/>
      <c r="F10" s="67"/>
      <c r="G10" s="67"/>
      <c r="H10" s="67"/>
      <c r="I10" s="67"/>
      <c r="J10" s="68"/>
    </row>
    <row r="11" spans="1:10" ht="18">
      <c r="A11" s="292" t="s">
        <v>34</v>
      </c>
      <c r="B11" s="285" t="str">
        <f>VLOOKUP(J11,'пр.взв.'!B6:H123,2,FALSE)</f>
        <v>ВЕСЕЛОВ Алексей Александрович</v>
      </c>
      <c r="C11" s="285"/>
      <c r="D11" s="285"/>
      <c r="E11" s="285"/>
      <c r="F11" s="285"/>
      <c r="G11" s="285"/>
      <c r="H11" s="287" t="str">
        <f>VLOOKUP(J11,'пр.взв.'!B6:H123,3,FALSE)</f>
        <v>01.01.83,мс</v>
      </c>
      <c r="I11" s="67"/>
      <c r="J11" s="68">
        <f>'пр.хода'!H14</f>
        <v>3</v>
      </c>
    </row>
    <row r="12" spans="1:10" ht="11.25" customHeight="1">
      <c r="A12" s="293"/>
      <c r="B12" s="286"/>
      <c r="C12" s="286"/>
      <c r="D12" s="286"/>
      <c r="E12" s="286"/>
      <c r="F12" s="286"/>
      <c r="G12" s="286"/>
      <c r="H12" s="288"/>
      <c r="I12" s="67"/>
      <c r="J12" s="68"/>
    </row>
    <row r="13" spans="1:10" ht="18">
      <c r="A13" s="293"/>
      <c r="B13" s="289">
        <f>VLOOKUP(J11,'пр.взв.'!B6:H123,4,FALSE)</f>
        <v>0</v>
      </c>
      <c r="C13" s="289"/>
      <c r="D13" s="289"/>
      <c r="E13" s="289"/>
      <c r="F13" s="289"/>
      <c r="G13" s="289"/>
      <c r="H13" s="288"/>
      <c r="I13" s="67"/>
      <c r="J13" s="68"/>
    </row>
    <row r="14" spans="1:10" ht="9" customHeight="1" thickBot="1">
      <c r="A14" s="294"/>
      <c r="B14" s="290"/>
      <c r="C14" s="290"/>
      <c r="D14" s="290"/>
      <c r="E14" s="290"/>
      <c r="F14" s="290"/>
      <c r="G14" s="290"/>
      <c r="H14" s="291"/>
      <c r="I14" s="67"/>
      <c r="J14" s="68"/>
    </row>
    <row r="15" spans="1:10" ht="18.75" thickBot="1">
      <c r="A15" s="67"/>
      <c r="B15" s="67"/>
      <c r="C15" s="67"/>
      <c r="D15" s="67"/>
      <c r="E15" s="67"/>
      <c r="F15" s="67"/>
      <c r="G15" s="67"/>
      <c r="H15" s="67"/>
      <c r="I15" s="67"/>
      <c r="J15" s="68"/>
    </row>
    <row r="16" spans="1:10" ht="18">
      <c r="A16" s="295" t="s">
        <v>35</v>
      </c>
      <c r="B16" s="285" t="str">
        <f>VLOOKUP(J16,'пр.взв.'!B6:H123,2,FALSE)</f>
        <v>БЕСПРОЗВАННЫХ Степан Михайлович</v>
      </c>
      <c r="C16" s="285"/>
      <c r="D16" s="285"/>
      <c r="E16" s="285"/>
      <c r="F16" s="285"/>
      <c r="G16" s="285"/>
      <c r="H16" s="287" t="str">
        <f>VLOOKUP(J16,'пр.взв.'!B6:H123,3,FALSE)</f>
        <v>03.02.92,кмс</v>
      </c>
      <c r="I16" s="67"/>
      <c r="J16" s="68">
        <v>1</v>
      </c>
    </row>
    <row r="17" spans="1:10" ht="10.5" customHeight="1">
      <c r="A17" s="296"/>
      <c r="B17" s="286"/>
      <c r="C17" s="286"/>
      <c r="D17" s="286"/>
      <c r="E17" s="286"/>
      <c r="F17" s="286"/>
      <c r="G17" s="286"/>
      <c r="H17" s="288"/>
      <c r="I17" s="67"/>
      <c r="J17" s="68"/>
    </row>
    <row r="18" spans="1:10" ht="18">
      <c r="A18" s="296"/>
      <c r="B18" s="289">
        <f>VLOOKUP(J16,'пр.взв.'!B6:H123,4,FALSE)</f>
        <v>0</v>
      </c>
      <c r="C18" s="289"/>
      <c r="D18" s="289"/>
      <c r="E18" s="289"/>
      <c r="F18" s="289"/>
      <c r="G18" s="289"/>
      <c r="H18" s="288"/>
      <c r="I18" s="67"/>
      <c r="J18" s="68"/>
    </row>
    <row r="19" spans="1:10" ht="9" customHeight="1" thickBot="1">
      <c r="A19" s="297"/>
      <c r="B19" s="290"/>
      <c r="C19" s="290"/>
      <c r="D19" s="290"/>
      <c r="E19" s="290"/>
      <c r="F19" s="290"/>
      <c r="G19" s="290"/>
      <c r="H19" s="291"/>
      <c r="I19" s="67"/>
      <c r="J19" s="68"/>
    </row>
    <row r="20" spans="1:10" ht="18.75" thickBot="1">
      <c r="A20" s="67"/>
      <c r="B20" s="67"/>
      <c r="C20" s="67"/>
      <c r="D20" s="67"/>
      <c r="E20" s="67"/>
      <c r="F20" s="67"/>
      <c r="G20" s="67"/>
      <c r="H20" s="67"/>
      <c r="I20" s="67"/>
      <c r="J20" s="68"/>
    </row>
    <row r="21" spans="1:10" ht="18">
      <c r="A21" s="295" t="s">
        <v>35</v>
      </c>
      <c r="B21" s="285" t="e">
        <f>VLOOKUP(J21,'пр.взв.'!B6:H123,2,FALSE)</f>
        <v>#N/A</v>
      </c>
      <c r="C21" s="285"/>
      <c r="D21" s="285"/>
      <c r="E21" s="285"/>
      <c r="F21" s="285"/>
      <c r="G21" s="285"/>
      <c r="H21" s="287" t="e">
        <f>VLOOKUP(J21,'пр.взв.'!B7:H128,3,FALSE)</f>
        <v>#N/A</v>
      </c>
      <c r="I21" s="67"/>
      <c r="J21" s="68"/>
    </row>
    <row r="22" spans="1:10" ht="11.25" customHeight="1">
      <c r="A22" s="296"/>
      <c r="B22" s="286"/>
      <c r="C22" s="286"/>
      <c r="D22" s="286"/>
      <c r="E22" s="286"/>
      <c r="F22" s="286"/>
      <c r="G22" s="286"/>
      <c r="H22" s="288"/>
      <c r="I22" s="67"/>
      <c r="J22" s="68"/>
    </row>
    <row r="23" spans="1:9" ht="18">
      <c r="A23" s="296"/>
      <c r="B23" s="289" t="e">
        <f>VLOOKUP(J21,'пр.взв.'!B6:H123,4,FALSE)</f>
        <v>#N/A</v>
      </c>
      <c r="C23" s="289"/>
      <c r="D23" s="289"/>
      <c r="E23" s="289"/>
      <c r="F23" s="289"/>
      <c r="G23" s="289"/>
      <c r="H23" s="288"/>
      <c r="I23" s="67"/>
    </row>
    <row r="24" spans="1:9" ht="9" customHeight="1" thickBot="1">
      <c r="A24" s="297"/>
      <c r="B24" s="290"/>
      <c r="C24" s="290"/>
      <c r="D24" s="290"/>
      <c r="E24" s="290"/>
      <c r="F24" s="290"/>
      <c r="G24" s="290"/>
      <c r="H24" s="291"/>
      <c r="I24" s="67"/>
    </row>
    <row r="25" spans="1:8" ht="9.75" customHeight="1">
      <c r="A25" s="67"/>
      <c r="B25" s="67"/>
      <c r="C25" s="67"/>
      <c r="D25" s="67"/>
      <c r="E25" s="67"/>
      <c r="F25" s="67"/>
      <c r="G25" s="67"/>
      <c r="H25" s="67"/>
    </row>
    <row r="26" spans="1:8" ht="18">
      <c r="A26" s="67" t="s">
        <v>50</v>
      </c>
      <c r="B26" s="67"/>
      <c r="C26" s="67"/>
      <c r="D26" s="67"/>
      <c r="E26" s="67"/>
      <c r="F26" s="67"/>
      <c r="G26" s="67"/>
      <c r="H26" s="67"/>
    </row>
    <row r="27" ht="13.5" thickBot="1"/>
    <row r="28" spans="1:10" ht="12.75">
      <c r="A28" s="298" t="str">
        <f>VLOOKUP(J28,'пр.взв.'!B7:H123,7,FALSE)</f>
        <v>Яглов ОД</v>
      </c>
      <c r="B28" s="299"/>
      <c r="C28" s="299"/>
      <c r="D28" s="299"/>
      <c r="E28" s="299"/>
      <c r="F28" s="299"/>
      <c r="G28" s="299"/>
      <c r="H28" s="287"/>
      <c r="J28">
        <f>'пр.хода'!H9</f>
        <v>2</v>
      </c>
    </row>
    <row r="29" spans="1:8" ht="13.5" thickBot="1">
      <c r="A29" s="300"/>
      <c r="B29" s="290"/>
      <c r="C29" s="290"/>
      <c r="D29" s="290"/>
      <c r="E29" s="290"/>
      <c r="F29" s="290"/>
      <c r="G29" s="290"/>
      <c r="H29" s="291"/>
    </row>
    <row r="31" ht="2.25" customHeight="1"/>
    <row r="32" spans="1:8" ht="18">
      <c r="A32" s="67" t="s">
        <v>36</v>
      </c>
      <c r="B32" s="67"/>
      <c r="C32" s="67"/>
      <c r="D32" s="67"/>
      <c r="E32" s="67"/>
      <c r="F32" s="67"/>
      <c r="G32" s="67"/>
      <c r="H32" s="67"/>
    </row>
    <row r="33" spans="1:8" ht="7.5" customHeight="1">
      <c r="A33" s="67"/>
      <c r="B33" s="67"/>
      <c r="C33" s="67"/>
      <c r="D33" s="67"/>
      <c r="E33" s="67"/>
      <c r="F33" s="67"/>
      <c r="G33" s="67"/>
      <c r="H33" s="67"/>
    </row>
    <row r="34" spans="1:8" ht="18">
      <c r="A34" s="67"/>
      <c r="B34" s="67"/>
      <c r="C34" s="67"/>
      <c r="D34" s="67"/>
      <c r="E34" s="67"/>
      <c r="F34" s="67"/>
      <c r="G34" s="67"/>
      <c r="H34" s="67"/>
    </row>
    <row r="35" spans="1:8" ht="18">
      <c r="A35" s="69"/>
      <c r="B35" s="69"/>
      <c r="C35" s="69"/>
      <c r="D35" s="69"/>
      <c r="E35" s="69"/>
      <c r="F35" s="69"/>
      <c r="G35" s="69"/>
      <c r="H35" s="69"/>
    </row>
    <row r="36" spans="1:8" ht="18">
      <c r="A36" s="70"/>
      <c r="B36" s="70"/>
      <c r="C36" s="70"/>
      <c r="D36" s="70"/>
      <c r="E36" s="70"/>
      <c r="F36" s="70"/>
      <c r="G36" s="70"/>
      <c r="H36" s="70"/>
    </row>
    <row r="37" spans="1:8" ht="18">
      <c r="A37" s="69"/>
      <c r="B37" s="69"/>
      <c r="C37" s="69"/>
      <c r="D37" s="69"/>
      <c r="E37" s="69"/>
      <c r="F37" s="69"/>
      <c r="G37" s="69"/>
      <c r="H37" s="69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69"/>
      <c r="B39" s="69"/>
      <c r="C39" s="69"/>
      <c r="D39" s="69"/>
      <c r="E39" s="69"/>
      <c r="F39" s="69"/>
      <c r="G39" s="69"/>
      <c r="H39" s="69"/>
    </row>
    <row r="40" spans="1:8" ht="18">
      <c r="A40" s="71"/>
      <c r="B40" s="71"/>
      <c r="C40" s="71"/>
      <c r="D40" s="71"/>
      <c r="E40" s="71"/>
      <c r="F40" s="71"/>
      <c r="G40" s="71"/>
      <c r="H40" s="71"/>
    </row>
    <row r="41" spans="1:8" ht="18">
      <c r="A41" s="69"/>
      <c r="B41" s="69"/>
      <c r="C41" s="69"/>
      <c r="D41" s="69"/>
      <c r="E41" s="69"/>
      <c r="F41" s="69"/>
      <c r="G41" s="69"/>
      <c r="H41" s="69"/>
    </row>
    <row r="42" spans="1:8" ht="18">
      <c r="A42" s="71"/>
      <c r="B42" s="71"/>
      <c r="C42" s="71"/>
      <c r="D42" s="71"/>
      <c r="E42" s="71"/>
      <c r="F42" s="71"/>
      <c r="G42" s="71"/>
      <c r="H42" s="71"/>
    </row>
    <row r="43" spans="1:8" ht="18">
      <c r="A43" s="69"/>
      <c r="B43" s="69"/>
      <c r="C43" s="69"/>
      <c r="D43" s="69"/>
      <c r="E43" s="69"/>
      <c r="F43" s="69"/>
      <c r="G43" s="69"/>
      <c r="H43" s="69"/>
    </row>
    <row r="44" spans="1:8" ht="18">
      <c r="A44" s="71"/>
      <c r="B44" s="71"/>
      <c r="C44" s="71"/>
      <c r="D44" s="71"/>
      <c r="E44" s="71"/>
      <c r="F44" s="71"/>
      <c r="G44" s="71"/>
      <c r="H44" s="7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3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3:18" ht="26.25" customHeight="1" thickBot="1">
      <c r="C2" s="108" t="s">
        <v>27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30.75" customHeight="1" thickBot="1">
      <c r="A3" s="6"/>
      <c r="B3" s="6"/>
      <c r="C3" s="110" t="str">
        <f>'[2]реквизиты'!$A$2</f>
        <v>Чемпионат Центрального федерального округа по боевому самбо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</row>
    <row r="4" spans="1:18" ht="26.25" customHeight="1" thickBot="1">
      <c r="A4" s="40"/>
      <c r="B4" s="40"/>
      <c r="C4" s="273" t="str">
        <f>'[2]реквизиты'!$A$3</f>
        <v>24-25 декабря 2014 г.   г.Кострома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8:17" ht="27.75" customHeight="1" thickBot="1">
      <c r="H5" s="303" t="str">
        <f>HYPERLINK('пр.взв.'!D4)</f>
        <v>в.к. св 100  кг</v>
      </c>
      <c r="I5" s="304"/>
      <c r="J5" s="304"/>
      <c r="K5" s="304"/>
      <c r="L5" s="304"/>
      <c r="M5" s="304"/>
      <c r="N5" s="305"/>
      <c r="O5" s="319"/>
      <c r="P5" s="320"/>
      <c r="Q5" s="321"/>
    </row>
    <row r="6" spans="5:17" ht="15" customHeight="1">
      <c r="E6" s="79"/>
      <c r="F6" s="79"/>
      <c r="G6" s="79"/>
      <c r="H6" s="81"/>
      <c r="I6" s="82"/>
      <c r="J6" s="82"/>
      <c r="K6" s="82"/>
      <c r="L6" s="82"/>
      <c r="M6" s="82"/>
      <c r="N6" s="79"/>
      <c r="O6" s="79"/>
      <c r="P6" s="79"/>
      <c r="Q6" s="79"/>
    </row>
    <row r="7" spans="1:21" ht="18" customHeight="1" thickBot="1">
      <c r="A7" s="272" t="s">
        <v>0</v>
      </c>
      <c r="B7" s="272"/>
      <c r="E7" s="83"/>
      <c r="F7" s="83"/>
      <c r="G7" s="83"/>
      <c r="H7" s="83"/>
      <c r="I7" s="306" t="s">
        <v>19</v>
      </c>
      <c r="J7" s="306"/>
      <c r="K7" s="306"/>
      <c r="L7" s="306"/>
      <c r="M7" s="306"/>
      <c r="N7" s="83"/>
      <c r="O7" s="83"/>
      <c r="P7" s="83"/>
      <c r="Q7" s="85"/>
      <c r="R7" s="32"/>
      <c r="S7" s="23"/>
      <c r="T7" s="325" t="s">
        <v>1</v>
      </c>
      <c r="U7" s="325"/>
    </row>
    <row r="8" spans="1:21" ht="12.75" customHeight="1" thickBot="1">
      <c r="A8" s="270">
        <v>1</v>
      </c>
      <c r="B8" s="271" t="str">
        <f>VLOOKUP('пр.хода'!A8,'пр.взв.'!B7:C12,2,FALSE)</f>
        <v>БЕСПРОЗВАННЫХ Степан Михайлович</v>
      </c>
      <c r="C8" s="269" t="str">
        <f>VLOOKUP(A8,'пр.взв.'!B7:H12,3,FALSE)</f>
        <v>03.02.92,кмс</v>
      </c>
      <c r="D8" s="269" t="str">
        <f>'пр.взв.'!F7</f>
        <v>Белгородская,Ст.Оскол</v>
      </c>
      <c r="E8" s="83"/>
      <c r="F8" s="83"/>
      <c r="G8" s="83"/>
      <c r="H8" s="83"/>
      <c r="I8" s="83" t="s">
        <v>30</v>
      </c>
      <c r="J8" s="83"/>
      <c r="K8" s="83"/>
      <c r="L8" s="83"/>
      <c r="M8" s="83"/>
      <c r="N8" s="83"/>
      <c r="O8" s="83"/>
      <c r="P8" s="83"/>
      <c r="Q8" s="83"/>
      <c r="R8" s="271" t="str">
        <f>VLOOKUP(U8,'пр.взв.'!B7:F12,2,FALSE)</f>
        <v>РУДЕНКО Юрий Юрьевич</v>
      </c>
      <c r="S8" s="269" t="str">
        <f>VLOOKUP(U8,'пр.взв.'!B7:F12,3,FALSE)</f>
        <v>12.12.89,кмс</v>
      </c>
      <c r="T8" s="269" t="str">
        <f>'пр.взв.'!F9</f>
        <v>Белгородская,Шебекино</v>
      </c>
      <c r="U8" s="322">
        <v>2</v>
      </c>
    </row>
    <row r="9" spans="1:21" ht="12.75" customHeight="1">
      <c r="A9" s="266"/>
      <c r="B9" s="267"/>
      <c r="C9" s="268"/>
      <c r="D9" s="268"/>
      <c r="E9" s="86">
        <v>1</v>
      </c>
      <c r="F9" s="83"/>
      <c r="G9" s="87"/>
      <c r="H9" s="65">
        <v>2</v>
      </c>
      <c r="I9" s="331" t="str">
        <f>VLOOKUP(H9,'пр.взв.'!B7:F12,2,FALSE)</f>
        <v>РУДЕНКО Юрий Юрьевич</v>
      </c>
      <c r="J9" s="332"/>
      <c r="K9" s="332"/>
      <c r="L9" s="332"/>
      <c r="M9" s="333"/>
      <c r="N9" s="83"/>
      <c r="O9" s="83"/>
      <c r="P9" s="83"/>
      <c r="Q9" s="86">
        <v>2</v>
      </c>
      <c r="R9" s="267"/>
      <c r="S9" s="268"/>
      <c r="T9" s="268"/>
      <c r="U9" s="323"/>
    </row>
    <row r="10" spans="1:21" ht="12.75" customHeight="1" thickBot="1">
      <c r="A10" s="257">
        <v>5</v>
      </c>
      <c r="B10" s="311" t="e">
        <f>VLOOKUP('пр.хода'!A10,'пр.взв.'!B9:C14,2,FALSE)</f>
        <v>#N/A</v>
      </c>
      <c r="C10" s="307" t="e">
        <f>VLOOKUP(A10,'пр.взв.'!B7:H12,3,FALSE)</f>
        <v>#N/A</v>
      </c>
      <c r="D10" s="307" t="e">
        <f>VLOOKUP(A10,'пр.взв.'!B7:H12,4,FALSE)</f>
        <v>#N/A</v>
      </c>
      <c r="E10" s="24"/>
      <c r="F10" s="88"/>
      <c r="G10" s="89"/>
      <c r="H10" s="84"/>
      <c r="I10" s="334"/>
      <c r="J10" s="335"/>
      <c r="K10" s="335"/>
      <c r="L10" s="335"/>
      <c r="M10" s="336"/>
      <c r="N10" s="83"/>
      <c r="O10" s="90"/>
      <c r="P10" s="88"/>
      <c r="Q10" s="24"/>
      <c r="R10" s="311" t="e">
        <f>VLOOKUP(U10,'пр.взв.'!B9:F14,2,FALSE)</f>
        <v>#N/A</v>
      </c>
      <c r="S10" s="307" t="e">
        <f>VLOOKUP(U10,'пр.взв.'!B9:F14,3,FALSE)</f>
        <v>#N/A</v>
      </c>
      <c r="T10" s="307" t="e">
        <f>VLOOKUP(U10,'пр.взв.'!B9:F14,4,FALSE)</f>
        <v>#N/A</v>
      </c>
      <c r="U10" s="322">
        <v>6</v>
      </c>
    </row>
    <row r="11" spans="1:21" ht="12.75" customHeight="1" thickBot="1">
      <c r="A11" s="266"/>
      <c r="B11" s="310"/>
      <c r="C11" s="308"/>
      <c r="D11" s="308"/>
      <c r="E11" s="83"/>
      <c r="F11" s="84"/>
      <c r="G11" s="86">
        <v>3</v>
      </c>
      <c r="H11" s="91"/>
      <c r="I11" s="83"/>
      <c r="J11" s="83"/>
      <c r="K11" s="83"/>
      <c r="L11" s="83"/>
      <c r="M11" s="83"/>
      <c r="N11" s="84"/>
      <c r="O11" s="86">
        <v>2</v>
      </c>
      <c r="P11" s="84"/>
      <c r="Q11" s="83"/>
      <c r="R11" s="310"/>
      <c r="S11" s="308"/>
      <c r="T11" s="308"/>
      <c r="U11" s="323"/>
    </row>
    <row r="12" spans="1:21" ht="12.75" customHeight="1" thickBot="1">
      <c r="A12" s="270">
        <v>3</v>
      </c>
      <c r="B12" s="271" t="str">
        <f>VLOOKUP('пр.хода'!A12,'пр.взв.'!B11:C16,2,FALSE)</f>
        <v>ВЕСЕЛОВ Алексей Александрович</v>
      </c>
      <c r="C12" s="269" t="str">
        <f>VLOOKUP(A12,'пр.взв.'!B7:H12,3,FALSE)</f>
        <v>01.01.83,мс</v>
      </c>
      <c r="D12" s="269" t="str">
        <f>'пр.взв.'!F11</f>
        <v>Костромская,Кострома</v>
      </c>
      <c r="E12" s="83"/>
      <c r="F12" s="84"/>
      <c r="G12" s="24" t="s">
        <v>63</v>
      </c>
      <c r="H12" s="91"/>
      <c r="I12" s="83"/>
      <c r="J12" s="83"/>
      <c r="K12" s="83"/>
      <c r="L12" s="83"/>
      <c r="M12" s="83"/>
      <c r="N12" s="84"/>
      <c r="O12" s="24"/>
      <c r="P12" s="84"/>
      <c r="Q12" s="83"/>
      <c r="R12" s="309" t="e">
        <f>VLOOKUP(U12,'пр.взв.'!B11:F16,2,FALSE)</f>
        <v>#N/A</v>
      </c>
      <c r="S12" s="328" t="e">
        <f>VLOOKUP(U12,'пр.взв.'!B11:F16,3,FALSE)</f>
        <v>#N/A</v>
      </c>
      <c r="T12" s="328" t="e">
        <f>VLOOKUP(U12,'пр.взв.'!B11:F16,4,FALSE)</f>
        <v>#N/A</v>
      </c>
      <c r="U12" s="324">
        <v>4</v>
      </c>
    </row>
    <row r="13" spans="1:21" ht="12.75" customHeight="1" thickBot="1">
      <c r="A13" s="266"/>
      <c r="B13" s="267"/>
      <c r="C13" s="268"/>
      <c r="D13" s="268"/>
      <c r="E13" s="86">
        <v>3</v>
      </c>
      <c r="F13" s="92"/>
      <c r="G13" s="89"/>
      <c r="H13" s="84"/>
      <c r="I13" s="83" t="s">
        <v>31</v>
      </c>
      <c r="J13" s="83"/>
      <c r="K13" s="83"/>
      <c r="L13" s="83"/>
      <c r="M13" s="83"/>
      <c r="N13" s="84"/>
      <c r="O13" s="90"/>
      <c r="P13" s="92"/>
      <c r="Q13" s="86"/>
      <c r="R13" s="310"/>
      <c r="S13" s="308"/>
      <c r="T13" s="308"/>
      <c r="U13" s="323"/>
    </row>
    <row r="14" spans="1:21" ht="12.75" customHeight="1" thickBot="1">
      <c r="A14" s="257">
        <v>7</v>
      </c>
      <c r="B14" s="311" t="e">
        <f>VLOOKUP('пр.хода'!A14,'пр.взв.'!B13:C18,2,FALSE)</f>
        <v>#N/A</v>
      </c>
      <c r="C14" s="307" t="e">
        <f>VLOOKUP(A14,'пр.взв.'!B7:H12,3,FALSE)</f>
        <v>#N/A</v>
      </c>
      <c r="D14" s="307" t="e">
        <f>VLOOKUP(A14,'пр.взв.'!B7:H12,4,FALSE)</f>
        <v>#N/A</v>
      </c>
      <c r="E14" s="24"/>
      <c r="F14" s="83"/>
      <c r="G14" s="87"/>
      <c r="H14" s="65">
        <v>3</v>
      </c>
      <c r="I14" s="313" t="str">
        <f>VLOOKUP(H14,'пр.взв.'!B5:F17,2,FALSE)</f>
        <v>ВЕСЕЛОВ Алексей Александрович</v>
      </c>
      <c r="J14" s="314"/>
      <c r="K14" s="314"/>
      <c r="L14" s="314"/>
      <c r="M14" s="315"/>
      <c r="N14" s="83"/>
      <c r="O14" s="83"/>
      <c r="P14" s="83"/>
      <c r="Q14" s="24"/>
      <c r="R14" s="311" t="e">
        <f>VLOOKUP(U14,'пр.взв.'!B13:F18,2,FALSE)</f>
        <v>#N/A</v>
      </c>
      <c r="S14" s="307" t="e">
        <f>VLOOKUP(U14,'пр.взв.'!B13:F18,3,FALSE)</f>
        <v>#N/A</v>
      </c>
      <c r="T14" s="307" t="e">
        <f>VLOOKUP(U14,'пр.взв.'!B13:F18,4,FALSE)</f>
        <v>#N/A</v>
      </c>
      <c r="U14" s="322">
        <v>8</v>
      </c>
    </row>
    <row r="15" spans="1:21" ht="12.75" customHeight="1" thickBot="1">
      <c r="A15" s="258"/>
      <c r="B15" s="312"/>
      <c r="C15" s="329"/>
      <c r="D15" s="329"/>
      <c r="E15" s="83"/>
      <c r="F15" s="83"/>
      <c r="G15" s="87"/>
      <c r="H15" s="84"/>
      <c r="I15" s="316"/>
      <c r="J15" s="317"/>
      <c r="K15" s="317"/>
      <c r="L15" s="317"/>
      <c r="M15" s="318"/>
      <c r="N15" s="83"/>
      <c r="O15" s="83"/>
      <c r="P15" s="83"/>
      <c r="Q15" s="83"/>
      <c r="R15" s="312"/>
      <c r="S15" s="329"/>
      <c r="T15" s="329"/>
      <c r="U15" s="330"/>
    </row>
    <row r="16" spans="1:21" ht="12.75" customHeight="1">
      <c r="A16" s="1"/>
      <c r="B16" s="1"/>
      <c r="C16" s="1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23"/>
      <c r="S16" s="23"/>
      <c r="T16" s="23"/>
      <c r="U16" s="22"/>
    </row>
    <row r="17" spans="1:21" ht="12" customHeight="1">
      <c r="A17" s="326" t="s">
        <v>2</v>
      </c>
      <c r="B17" s="104"/>
      <c r="C17" s="104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23"/>
      <c r="U17" s="327" t="s">
        <v>3</v>
      </c>
    </row>
    <row r="18" spans="1:21" ht="12.75" customHeight="1">
      <c r="A18" s="326"/>
      <c r="B18" s="104"/>
      <c r="C18" s="104"/>
      <c r="D18" s="104"/>
      <c r="E18" s="104"/>
      <c r="F18" s="104"/>
      <c r="G18" s="302" t="s">
        <v>29</v>
      </c>
      <c r="H18" s="302"/>
      <c r="I18" s="302"/>
      <c r="J18" s="302"/>
      <c r="K18" s="302"/>
      <c r="L18" s="302"/>
      <c r="M18" s="302"/>
      <c r="N18" s="302"/>
      <c r="O18" s="302"/>
      <c r="P18" s="104"/>
      <c r="Q18" s="104"/>
      <c r="R18" s="105"/>
      <c r="S18" s="105"/>
      <c r="T18" s="23"/>
      <c r="U18" s="327"/>
    </row>
    <row r="19" spans="1:20" ht="12.7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5"/>
      <c r="S19" s="105"/>
      <c r="T19" s="23"/>
    </row>
    <row r="20" spans="1:19" ht="12.7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4"/>
      <c r="K20" s="104"/>
      <c r="L20" s="104"/>
      <c r="M20" s="104"/>
      <c r="N20" s="104"/>
      <c r="O20" s="104"/>
      <c r="P20" s="104"/>
      <c r="Q20" s="104"/>
      <c r="R20" s="105"/>
      <c r="S20" s="104"/>
    </row>
    <row r="21" spans="1:21" ht="12.75" customHeight="1">
      <c r="A21" s="97">
        <v>0</v>
      </c>
      <c r="B21" s="301" t="e">
        <f>VLOOKUP(A21,'пр.взв.'!B7:F12,2,FALSE)</f>
        <v>#N/A</v>
      </c>
      <c r="C21" s="96"/>
      <c r="D21" s="96"/>
      <c r="E21" s="96"/>
      <c r="F21" s="96"/>
      <c r="G21" s="96"/>
      <c r="H21" s="96"/>
      <c r="I21" s="96"/>
      <c r="R21" s="98"/>
      <c r="S21" s="301" t="e">
        <f>VLOOKUP(U21,'пр.взв.'!B7:F12,2,FALSE)</f>
        <v>#N/A</v>
      </c>
      <c r="T21" s="301"/>
      <c r="U21" s="101">
        <v>0</v>
      </c>
    </row>
    <row r="22" spans="1:21" ht="12.75" customHeight="1">
      <c r="A22" s="97"/>
      <c r="B22" s="301"/>
      <c r="C22" s="96">
        <v>0</v>
      </c>
      <c r="D22" s="96"/>
      <c r="E22" s="96"/>
      <c r="F22" s="96"/>
      <c r="G22" s="96"/>
      <c r="H22" s="96"/>
      <c r="I22" s="96"/>
      <c r="R22" s="102">
        <v>0</v>
      </c>
      <c r="S22" s="301"/>
      <c r="T22" s="301"/>
      <c r="U22" s="101"/>
    </row>
    <row r="23" spans="1:21" ht="12.75" customHeight="1">
      <c r="A23" s="97">
        <v>0</v>
      </c>
      <c r="B23" s="301" t="e">
        <f>VLOOKUP(A23,'пр.взв.'!B7:F12,2,FALSE)</f>
        <v>#N/A</v>
      </c>
      <c r="C23" s="96"/>
      <c r="D23" s="96"/>
      <c r="E23" s="96"/>
      <c r="F23" s="96"/>
      <c r="G23" s="96" t="s">
        <v>49</v>
      </c>
      <c r="H23" s="96"/>
      <c r="I23" s="96"/>
      <c r="N23" t="s">
        <v>49</v>
      </c>
      <c r="R23" s="103"/>
      <c r="S23" s="301" t="e">
        <f>VLOOKUP(U23,'пр.взв.'!B7:F12,2,FALSE)</f>
        <v>#N/A</v>
      </c>
      <c r="T23" s="301"/>
      <c r="U23" s="101">
        <v>0</v>
      </c>
    </row>
    <row r="24" spans="1:21" ht="13.5" thickBot="1">
      <c r="A24" s="97"/>
      <c r="B24" s="301"/>
      <c r="C24" s="96"/>
      <c r="D24" s="96"/>
      <c r="E24" s="96"/>
      <c r="F24" s="96"/>
      <c r="G24" s="96"/>
      <c r="H24" s="96"/>
      <c r="I24" s="96"/>
      <c r="R24" s="96"/>
      <c r="S24" s="301"/>
      <c r="T24" s="301"/>
      <c r="U24" s="101"/>
    </row>
    <row r="25" spans="1:21" ht="12.75">
      <c r="A25" s="96"/>
      <c r="B25" s="96"/>
      <c r="C25" s="96"/>
      <c r="D25" s="96"/>
      <c r="E25" s="96">
        <v>0</v>
      </c>
      <c r="F25" s="345" t="e">
        <f>VLOOKUP(E25,'пр.взв.'!B7:D12,2,FALSE)</f>
        <v>#N/A</v>
      </c>
      <c r="G25" s="345"/>
      <c r="H25" s="345"/>
      <c r="I25" s="345"/>
      <c r="M25" s="339" t="str">
        <f>VLOOKUP(Q25,'пр.взв.'!B7:C12,2,FALSE)</f>
        <v>БЕСПРОЗВАННЫХ Степан Михайлович</v>
      </c>
      <c r="N25" s="340"/>
      <c r="O25" s="340"/>
      <c r="P25" s="341"/>
      <c r="Q25" s="101">
        <v>1</v>
      </c>
      <c r="R25" s="96"/>
      <c r="S25" s="96"/>
      <c r="T25" s="96"/>
      <c r="U25" s="96"/>
    </row>
    <row r="26" spans="1:21" ht="13.5" thickBot="1">
      <c r="A26" s="98"/>
      <c r="B26" s="96"/>
      <c r="C26" s="96"/>
      <c r="D26" s="96"/>
      <c r="E26" s="96"/>
      <c r="F26" s="345"/>
      <c r="G26" s="345"/>
      <c r="H26" s="345"/>
      <c r="I26" s="345"/>
      <c r="J26" s="52"/>
      <c r="K26" s="52"/>
      <c r="L26" s="52"/>
      <c r="M26" s="342"/>
      <c r="N26" s="343"/>
      <c r="O26" s="343"/>
      <c r="P26" s="344"/>
      <c r="Q26" s="3"/>
      <c r="R26" s="96"/>
      <c r="S26" s="96"/>
      <c r="T26" s="96"/>
      <c r="U26" s="96"/>
    </row>
    <row r="27" spans="1:21" ht="12.75">
      <c r="A27" s="99"/>
      <c r="B27" s="96">
        <v>0</v>
      </c>
      <c r="C27" s="337" t="e">
        <f>VLOOKUP(B27,'пр.взв.'!B7:F12,2,FALSE)</f>
        <v>#N/A</v>
      </c>
      <c r="D27" s="337"/>
      <c r="E27" s="96"/>
      <c r="F27" s="100"/>
      <c r="G27" s="100"/>
      <c r="H27" s="100"/>
      <c r="I27" s="100"/>
      <c r="J27" s="52"/>
      <c r="K27" s="52"/>
      <c r="L27" s="52"/>
      <c r="M27" s="63"/>
      <c r="N27" s="63"/>
      <c r="O27" s="63"/>
      <c r="P27" s="63"/>
      <c r="R27" s="337" t="e">
        <f>VLOOKUP(S27,'пр.взв.'!B7:F12,2,FALSE)</f>
        <v>#N/A</v>
      </c>
      <c r="S27" s="101">
        <v>0</v>
      </c>
      <c r="T27" s="96"/>
      <c r="U27" s="96"/>
    </row>
    <row r="28" spans="1:21" ht="12.75">
      <c r="A28" s="96"/>
      <c r="B28" s="96"/>
      <c r="C28" s="337"/>
      <c r="D28" s="337"/>
      <c r="E28" s="96"/>
      <c r="F28" s="96"/>
      <c r="G28" s="96"/>
      <c r="H28" s="96"/>
      <c r="I28" s="96"/>
      <c r="R28" s="338"/>
      <c r="S28" s="96"/>
      <c r="T28" s="96"/>
      <c r="U28" s="96"/>
    </row>
    <row r="29" spans="6:9" ht="12.75">
      <c r="F29" s="3"/>
      <c r="G29" s="3"/>
      <c r="H29" s="3"/>
      <c r="I29" s="3"/>
    </row>
    <row r="31" spans="2:18" ht="15">
      <c r="B31" s="55" t="str">
        <f>HYPERLINK('[1]реквизиты'!$A$6)</f>
        <v>Гл. судья, судья МК</v>
      </c>
      <c r="C31" s="57"/>
      <c r="D31" s="58"/>
      <c r="E31" s="53"/>
      <c r="F31" s="53"/>
      <c r="L31" s="17"/>
      <c r="N31" s="56" t="str">
        <f>'[2]реквизиты'!$G$7</f>
        <v>Рычёв С.В.</v>
      </c>
      <c r="O31" s="6"/>
      <c r="P31" s="3"/>
      <c r="Q31" s="3"/>
      <c r="R31" s="5" t="str">
        <f>'[2]реквизиты'!$G$8</f>
        <v>/Александров /</v>
      </c>
    </row>
    <row r="32" spans="2:18" ht="15">
      <c r="B32" s="57"/>
      <c r="C32" s="57"/>
      <c r="D32" s="58"/>
      <c r="E32" s="53"/>
      <c r="F32" s="53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7"/>
      <c r="C33" s="57"/>
      <c r="D33" s="58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5" t="str">
        <f>'[2]реквизиты'!$A$8</f>
        <v>Гл. секретарь, судья ВК</v>
      </c>
      <c r="C34" s="57"/>
      <c r="D34" s="58"/>
      <c r="E34" s="53"/>
      <c r="F34" s="53"/>
      <c r="G34" s="3"/>
      <c r="H34" s="3"/>
      <c r="I34" s="3"/>
      <c r="J34" s="3"/>
      <c r="K34" s="3"/>
      <c r="L34" s="39"/>
      <c r="M34" s="39"/>
      <c r="N34" s="56" t="str">
        <f>'[2]реквизиты'!$G$9</f>
        <v>Тимошин А.С.</v>
      </c>
      <c r="O34" s="6"/>
      <c r="P34" s="14"/>
      <c r="Q34" s="14"/>
      <c r="R34" s="5" t="str">
        <f>'[2]реквизиты'!$G$10</f>
        <v>/Рыбинск/</v>
      </c>
    </row>
    <row r="35" spans="2:18" ht="15">
      <c r="B35" s="57"/>
      <c r="C35" s="57"/>
      <c r="D35" s="57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39"/>
      <c r="R36" s="64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2014-12-25T15:55:07Z</cp:lastPrinted>
  <dcterms:created xsi:type="dcterms:W3CDTF">1996-10-08T23:32:33Z</dcterms:created>
  <dcterms:modified xsi:type="dcterms:W3CDTF">2014-12-29T05:37:05Z</dcterms:modified>
  <cp:category/>
  <cp:version/>
  <cp:contentType/>
  <cp:contentStatus/>
</cp:coreProperties>
</file>