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<sst xmlns="http://schemas.openxmlformats.org/spreadsheetml/2006/main" count="373" uniqueCount="157">
  <si>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</si>
  <si>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</si>
  <si>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</si>
  <si>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</si>
  <si>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</si>
  <si>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</si>
  <si>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</si>
  <si>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</si>
  <si>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</si>
  <si>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</si>
  <si>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</si>
  <si>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</si>
  <si>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</si>
  <si>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</si>
  <si>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</si>
  <si>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</si>
  <si>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</si>
  <si>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</si>
  <si>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</si>
  <si>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</si>
  <si>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</si>
  <si>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</si>
  <si>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</si>
  <si>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</si>
  <si>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</si>
  <si>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</si>
  <si>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</si>
  <si>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</si>
  <si>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</si>
  <si>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</si>
  <si>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</si>
  <si>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</si>
  <si>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</si>
  <si>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</si>
  <si>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</si>
  <si>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</si>
  <si>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</si>
  <si>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</si>
  <si>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</si>
  <si>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</si>
  <si>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</si>
  <si>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</si>
  <si>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</si>
  <si>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</si>
  <si>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</si>
  <si>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</si>
  <si>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</si>
  <si>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</si>
  <si>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</si>
  <si>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</si>
  <si>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</si>
  <si>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</si>
  <si>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</si>
  <si>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</si>
  <si>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</si>
  <si>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</si>
  <si>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</si>
  <si>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</si>
  <si>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ут</t>
  </si>
  <si>
    <t>Селиванов Егор Павлович</t>
  </si>
  <si>
    <t>21.06.1994 мс</t>
  </si>
  <si>
    <t>С-Пб</t>
  </si>
  <si>
    <t>Санкт-Петербург</t>
  </si>
  <si>
    <t>Архипов А.П.</t>
  </si>
  <si>
    <t>Елисеев Дмитрий Михайлович</t>
  </si>
  <si>
    <t>25.09.1992 змс</t>
  </si>
  <si>
    <t>Савельев А.В. Зверев С.А.</t>
  </si>
  <si>
    <t>Михайлин Вячеслав Вячеславович</t>
  </si>
  <si>
    <t>06.10.1986 мсмк</t>
  </si>
  <si>
    <t>Моск</t>
  </si>
  <si>
    <t>Москва</t>
  </si>
  <si>
    <t>Леонтьев А.А. Павлов Д.А.</t>
  </si>
  <si>
    <t xml:space="preserve">Черноскулов Альсим Леонидович </t>
  </si>
  <si>
    <t>11.05.1983 змс</t>
  </si>
  <si>
    <t>УрФО</t>
  </si>
  <si>
    <t>Свердловская обл.</t>
  </si>
  <si>
    <t>Стенников М.Г. Мельников А.Н.</t>
  </si>
  <si>
    <t>Зеленяк Дмитрий Сергеевич</t>
  </si>
  <si>
    <t>15.02.1984 мсмк</t>
  </si>
  <si>
    <t>Шульга Виталий Викторович</t>
  </si>
  <si>
    <t>15.08.1988 мсмк</t>
  </si>
  <si>
    <t>Саркисян А.А. Мельников А.Н.</t>
  </si>
  <si>
    <t>Торгашов Дмитрий Сергеевич</t>
  </si>
  <si>
    <t>18.03.1993 мсмк</t>
  </si>
  <si>
    <t>Казымлы Гусейн Арзуман оглы</t>
  </si>
  <si>
    <t>21.06.1992 мс</t>
  </si>
  <si>
    <t>Козлов А.А.</t>
  </si>
  <si>
    <t>Магомедов Мурад Гасанович</t>
  </si>
  <si>
    <t>25.10.1988 мс</t>
  </si>
  <si>
    <t>ПФО</t>
  </si>
  <si>
    <t>Нижегородская обл.</t>
  </si>
  <si>
    <t>Селякрв В.Е.</t>
  </si>
  <si>
    <t>Иванов Анатолий Викторович</t>
  </si>
  <si>
    <t>05.02.1987 мс</t>
  </si>
  <si>
    <t>Курганская обл.</t>
  </si>
  <si>
    <t>Стенников М.Г.</t>
  </si>
  <si>
    <t xml:space="preserve">Лукашук Илья Игоревич </t>
  </si>
  <si>
    <t>22.06.1991 мс</t>
  </si>
  <si>
    <t>Минаков Дмитрий Викторович</t>
  </si>
  <si>
    <t>14.09.1987 мсмк</t>
  </si>
  <si>
    <t>ЦФО</t>
  </si>
  <si>
    <t>Брянская обл.</t>
  </si>
  <si>
    <t>Самсонов В.В.</t>
  </si>
  <si>
    <t>Латушкин Никита Сергеевич</t>
  </si>
  <si>
    <t>07.08.1995 кмс</t>
  </si>
  <si>
    <t>СФО</t>
  </si>
  <si>
    <t>Новосибирская обл.</t>
  </si>
  <si>
    <t>Мордвинов А.И.</t>
  </si>
  <si>
    <t>Кургинян Эдуард Славикович</t>
  </si>
  <si>
    <t>16.12.1986 змс</t>
  </si>
  <si>
    <t>ЮФО</t>
  </si>
  <si>
    <t>Краснодарский кр.</t>
  </si>
  <si>
    <t>Бабоян Р.М.</t>
  </si>
  <si>
    <t>Баялиев Мовладий Хусеевич</t>
  </si>
  <si>
    <t>06.04.1984 мсмк</t>
  </si>
  <si>
    <t>Певнев Александр Андреевич</t>
  </si>
  <si>
    <t>24.06.1994 мс</t>
  </si>
  <si>
    <t>Красноярский кр.</t>
  </si>
  <si>
    <t>Ледже А.В. Калентьев В.И.</t>
  </si>
  <si>
    <t>Саакян Паруйр Рубикович</t>
  </si>
  <si>
    <t>24.07.1994 мс</t>
  </si>
  <si>
    <t>Воробьев А.А. Саградян В.О.</t>
  </si>
  <si>
    <t>Долгов Андрей Юрьевич</t>
  </si>
  <si>
    <t>02.12.1994 мс</t>
  </si>
  <si>
    <t>Владимирская обл.</t>
  </si>
  <si>
    <t>Анисимов А.В. Логвинов А.В.</t>
  </si>
  <si>
    <t>Самойлович Сергей Александрович</t>
  </si>
  <si>
    <t>06.12.1984 мсмк</t>
  </si>
  <si>
    <t>СЗФО</t>
  </si>
  <si>
    <t>Калининградская обл.</t>
  </si>
  <si>
    <t>Ярмолюк В.С. Ярмолюк Н.С.</t>
  </si>
  <si>
    <t>Рожин Григорий Алексеевич</t>
  </si>
  <si>
    <t>09.05.1991 мс</t>
  </si>
  <si>
    <t>ДВФО</t>
  </si>
  <si>
    <t>Приморский кр.</t>
  </si>
  <si>
    <t>Рыженко К.В. Гуляев В.И.</t>
  </si>
  <si>
    <t>Ефремов Александр Юрьевич</t>
  </si>
  <si>
    <t>087.09.1989 мс</t>
  </si>
  <si>
    <t>Грачев Дмитрий Евгеньевич</t>
  </si>
  <si>
    <t>29.01.1991 мс</t>
  </si>
  <si>
    <t>Ярославская обл.</t>
  </si>
  <si>
    <t>Воронин С.М. Пахомов А.С.</t>
  </si>
  <si>
    <t>в.к. 100 кг.</t>
  </si>
  <si>
    <t>4:0</t>
  </si>
  <si>
    <t>3:0</t>
  </si>
  <si>
    <t>0:3</t>
  </si>
  <si>
    <t>0:4</t>
  </si>
  <si>
    <t>3:1</t>
  </si>
  <si>
    <t>2:0</t>
  </si>
  <si>
    <t>3:00</t>
  </si>
  <si>
    <t xml:space="preserve"> (Утешительные встречи)    под.А    100 кг</t>
  </si>
  <si>
    <t xml:space="preserve"> (Утешительные встречи)    под.Б    100 кг</t>
  </si>
  <si>
    <t>22 участника</t>
  </si>
  <si>
    <t>Р.Адыгея</t>
  </si>
  <si>
    <t>13-14</t>
  </si>
  <si>
    <t>15-18</t>
  </si>
  <si>
    <t>19-22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</si>
</sst>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51" fillId="0" borderId="18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24" borderId="36" xfId="0" applyNumberFormat="1" applyFont="1" applyFill="1" applyBorder="1" applyAlignment="1">
      <alignment horizontal="center" vertical="center"/>
    </xf>
    <xf numFmtId="49" fontId="0" fillId="24" borderId="36" xfId="0" applyNumberFormat="1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28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left" vertical="top" wrapText="1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28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52" fillId="0" borderId="47" xfId="0" applyNumberFormat="1" applyFont="1" applyBorder="1" applyAlignment="1" applyProtection="1">
      <alignment horizontal="center" vertical="center" wrapText="1"/>
      <protection locked="0"/>
    </xf>
    <xf numFmtId="0" fontId="52" fillId="0" borderId="48" xfId="0" applyNumberFormat="1" applyFont="1" applyBorder="1" applyAlignment="1" applyProtection="1">
      <alignment horizontal="center" vertical="center" wrapText="1"/>
      <protection locked="0"/>
    </xf>
    <xf numFmtId="0" fontId="52" fillId="0" borderId="49" xfId="0" applyNumberFormat="1" applyFont="1" applyBorder="1" applyAlignment="1" applyProtection="1">
      <alignment horizontal="center" vertical="center" wrapText="1"/>
      <protection locked="0"/>
    </xf>
    <xf numFmtId="0" fontId="52" fillId="0" borderId="50" xfId="0" applyNumberFormat="1" applyFont="1" applyBorder="1" applyAlignment="1" applyProtection="1">
      <alignment horizontal="center" vertical="center" wrapText="1"/>
      <protection locked="0"/>
    </xf>
    <xf numFmtId="0" fontId="52" fillId="0" borderId="51" xfId="0" applyNumberFormat="1" applyFont="1" applyBorder="1" applyAlignment="1" applyProtection="1">
      <alignment horizontal="center" vertical="center" wrapText="1"/>
      <protection locked="0"/>
    </xf>
    <xf numFmtId="0" fontId="52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48" fillId="0" borderId="42" xfId="42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47" fillId="0" borderId="69" xfId="42" applyFont="1" applyBorder="1" applyAlignment="1" applyProtection="1">
      <alignment horizontal="center" vertical="center" wrapText="1"/>
      <protection/>
    </xf>
    <xf numFmtId="0" fontId="47" fillId="0" borderId="24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7" fillId="0" borderId="24" xfId="42" applyFont="1" applyBorder="1" applyAlignment="1" applyProtection="1">
      <alignment horizontal="left" vertical="center" wrapText="1"/>
      <protection/>
    </xf>
    <xf numFmtId="0" fontId="50" fillId="0" borderId="3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70" xfId="0" applyFont="1" applyBorder="1" applyAlignment="1">
      <alignment horizontal="center" vertical="center" wrapText="1"/>
    </xf>
    <xf numFmtId="0" fontId="47" fillId="0" borderId="36" xfId="42" applyFont="1" applyBorder="1" applyAlignment="1" applyProtection="1">
      <alignment horizontal="left" vertical="center" wrapText="1"/>
      <protection/>
    </xf>
    <xf numFmtId="0" fontId="50" fillId="0" borderId="72" xfId="0" applyFont="1" applyBorder="1" applyAlignment="1">
      <alignment horizontal="left" vertical="center" wrapText="1"/>
    </xf>
    <xf numFmtId="0" fontId="47" fillId="0" borderId="36" xfId="42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>
      <alignment horizontal="center" vertical="center" wrapText="1"/>
    </xf>
    <xf numFmtId="0" fontId="47" fillId="0" borderId="19" xfId="42" applyFont="1" applyBorder="1" applyAlignment="1" applyProtection="1">
      <alignment horizontal="center" vertical="center" wrapText="1"/>
      <protection/>
    </xf>
    <xf numFmtId="0" fontId="47" fillId="0" borderId="70" xfId="42" applyFont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48" fillId="24" borderId="36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28" fillId="26" borderId="37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0" fontId="28" fillId="2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28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1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7" t="s">
        <v>24</v>
      </c>
      <c r="B1" s="227"/>
      <c r="C1" s="227"/>
      <c r="D1" s="227"/>
      <c r="E1" s="227"/>
      <c r="F1" s="227"/>
      <c r="G1" s="227"/>
      <c r="H1" s="227"/>
    </row>
    <row r="2" spans="3:9" ht="27.75" customHeight="1" thickBot="1">
      <c r="C2" s="224" t="str">
        <f>HYPERLINK('[1]реквизиты'!$A$2)</f>
        <v>Кубок России по самбо  среди мужчин 2016 г.</v>
      </c>
      <c r="D2" s="225"/>
      <c r="E2" s="225"/>
      <c r="F2" s="225"/>
      <c r="G2" s="225"/>
      <c r="H2" s="226"/>
      <c r="I2" s="62"/>
    </row>
    <row r="3" spans="1:8" ht="12.75" customHeight="1">
      <c r="A3" s="228" t="str">
        <f>HYPERLINK('[1]реквизиты'!$A$3)</f>
        <v>30 сентября - 4 октября 2016г.                г.Кстово (Россия)</v>
      </c>
      <c r="B3" s="228"/>
      <c r="C3" s="228"/>
      <c r="D3" s="228"/>
      <c r="E3" s="228"/>
      <c r="F3" s="228"/>
      <c r="G3" s="228"/>
      <c r="H3" s="228"/>
    </row>
    <row r="4" spans="4:5" ht="12.75">
      <c r="D4" s="198" t="s">
        <v>142</v>
      </c>
      <c r="E4" s="198"/>
    </row>
    <row r="5" spans="1:8" ht="12.75" customHeight="1">
      <c r="A5" s="210" t="s">
        <v>4</v>
      </c>
      <c r="B5" s="218" t="s">
        <v>5</v>
      </c>
      <c r="C5" s="210" t="s">
        <v>6</v>
      </c>
      <c r="D5" s="210" t="s">
        <v>7</v>
      </c>
      <c r="E5" s="212" t="s">
        <v>8</v>
      </c>
      <c r="F5" s="213"/>
      <c r="G5" s="210" t="s">
        <v>10</v>
      </c>
      <c r="H5" s="210" t="s">
        <v>9</v>
      </c>
    </row>
    <row r="6" spans="1:8" ht="12.75" customHeight="1">
      <c r="A6" s="211"/>
      <c r="B6" s="219"/>
      <c r="C6" s="211"/>
      <c r="D6" s="211"/>
      <c r="E6" s="214"/>
      <c r="F6" s="215"/>
      <c r="G6" s="211"/>
      <c r="H6" s="211"/>
    </row>
    <row r="7" spans="1:8" ht="12.75" customHeight="1">
      <c r="A7" s="203">
        <v>1</v>
      </c>
      <c r="B7" s="203">
        <v>1</v>
      </c>
      <c r="C7" s="207" t="s">
        <v>72</v>
      </c>
      <c r="D7" s="222" t="s">
        <v>73</v>
      </c>
      <c r="E7" s="189" t="s">
        <v>74</v>
      </c>
      <c r="F7" s="207" t="s">
        <v>75</v>
      </c>
      <c r="G7" s="216"/>
      <c r="H7" s="220" t="s">
        <v>76</v>
      </c>
    </row>
    <row r="8" spans="1:8" ht="15" customHeight="1">
      <c r="A8" s="204"/>
      <c r="B8" s="203"/>
      <c r="C8" s="208"/>
      <c r="D8" s="223"/>
      <c r="E8" s="189"/>
      <c r="F8" s="208"/>
      <c r="G8" s="217"/>
      <c r="H8" s="221"/>
    </row>
    <row r="9" spans="1:8" ht="12.75" customHeight="1">
      <c r="A9" s="203">
        <v>2</v>
      </c>
      <c r="B9" s="203">
        <v>2</v>
      </c>
      <c r="C9" s="207" t="s">
        <v>98</v>
      </c>
      <c r="D9" s="222" t="s">
        <v>99</v>
      </c>
      <c r="E9" s="189" t="s">
        <v>100</v>
      </c>
      <c r="F9" s="207" t="s">
        <v>101</v>
      </c>
      <c r="G9" s="207"/>
      <c r="H9" s="207" t="s">
        <v>102</v>
      </c>
    </row>
    <row r="10" spans="1:8" ht="15" customHeight="1">
      <c r="A10" s="204"/>
      <c r="B10" s="203"/>
      <c r="C10" s="208"/>
      <c r="D10" s="223"/>
      <c r="E10" s="189"/>
      <c r="F10" s="208"/>
      <c r="G10" s="208"/>
      <c r="H10" s="208"/>
    </row>
    <row r="11" spans="1:8" ht="15" customHeight="1">
      <c r="A11" s="203">
        <v>3</v>
      </c>
      <c r="B11" s="203">
        <v>3</v>
      </c>
      <c r="C11" s="190" t="s">
        <v>82</v>
      </c>
      <c r="D11" s="189" t="s">
        <v>83</v>
      </c>
      <c r="E11" s="189" t="s">
        <v>74</v>
      </c>
      <c r="F11" s="192" t="s">
        <v>75</v>
      </c>
      <c r="G11" s="200"/>
      <c r="H11" s="190" t="s">
        <v>76</v>
      </c>
    </row>
    <row r="12" spans="1:8" ht="15.75" customHeight="1">
      <c r="A12" s="204"/>
      <c r="B12" s="203"/>
      <c r="C12" s="190"/>
      <c r="D12" s="189"/>
      <c r="E12" s="189"/>
      <c r="F12" s="192"/>
      <c r="G12" s="200"/>
      <c r="H12" s="190"/>
    </row>
    <row r="13" spans="1:8" ht="12.75" customHeight="1">
      <c r="A13" s="203">
        <v>4</v>
      </c>
      <c r="B13" s="203">
        <v>4</v>
      </c>
      <c r="C13" s="206" t="s">
        <v>79</v>
      </c>
      <c r="D13" s="196" t="s">
        <v>80</v>
      </c>
      <c r="E13" s="189" t="s">
        <v>74</v>
      </c>
      <c r="F13" s="192" t="s">
        <v>75</v>
      </c>
      <c r="G13" s="201"/>
      <c r="H13" s="190" t="s">
        <v>81</v>
      </c>
    </row>
    <row r="14" spans="1:8" ht="15" customHeight="1">
      <c r="A14" s="204"/>
      <c r="B14" s="203"/>
      <c r="C14" s="206"/>
      <c r="D14" s="196"/>
      <c r="E14" s="189"/>
      <c r="F14" s="192"/>
      <c r="G14" s="201"/>
      <c r="H14" s="190"/>
    </row>
    <row r="15" spans="1:8" ht="12.75" customHeight="1">
      <c r="A15" s="203">
        <v>5</v>
      </c>
      <c r="B15" s="203">
        <v>5</v>
      </c>
      <c r="C15" s="190" t="s">
        <v>126</v>
      </c>
      <c r="D15" s="189" t="s">
        <v>127</v>
      </c>
      <c r="E15" s="194" t="s">
        <v>128</v>
      </c>
      <c r="F15" s="190" t="s">
        <v>129</v>
      </c>
      <c r="G15" s="200"/>
      <c r="H15" s="190" t="s">
        <v>130</v>
      </c>
    </row>
    <row r="16" spans="1:8" ht="15" customHeight="1">
      <c r="A16" s="204"/>
      <c r="B16" s="203"/>
      <c r="C16" s="190"/>
      <c r="D16" s="189"/>
      <c r="E16" s="194"/>
      <c r="F16" s="190"/>
      <c r="G16" s="200"/>
      <c r="H16" s="190"/>
    </row>
    <row r="17" spans="1:8" ht="12.75" customHeight="1">
      <c r="A17" s="203">
        <v>6</v>
      </c>
      <c r="B17" s="203">
        <v>6</v>
      </c>
      <c r="C17" s="190" t="s">
        <v>96</v>
      </c>
      <c r="D17" s="191" t="s">
        <v>97</v>
      </c>
      <c r="E17" s="189" t="s">
        <v>74</v>
      </c>
      <c r="F17" s="192" t="s">
        <v>94</v>
      </c>
      <c r="G17" s="197"/>
      <c r="H17" s="190" t="s">
        <v>95</v>
      </c>
    </row>
    <row r="18" spans="1:8" ht="15" customHeight="1">
      <c r="A18" s="204"/>
      <c r="B18" s="203"/>
      <c r="C18" s="190"/>
      <c r="D18" s="202"/>
      <c r="E18" s="189"/>
      <c r="F18" s="192"/>
      <c r="G18" s="197"/>
      <c r="H18" s="202"/>
    </row>
    <row r="19" spans="1:8" ht="12.75" customHeight="1">
      <c r="A19" s="203">
        <v>7</v>
      </c>
      <c r="B19" s="203">
        <v>7</v>
      </c>
      <c r="C19" s="192" t="s">
        <v>119</v>
      </c>
      <c r="D19" s="194" t="s">
        <v>120</v>
      </c>
      <c r="E19" s="196" t="s">
        <v>105</v>
      </c>
      <c r="F19" s="190" t="s">
        <v>117</v>
      </c>
      <c r="G19" s="199"/>
      <c r="H19" s="206" t="s">
        <v>121</v>
      </c>
    </row>
    <row r="20" spans="1:8" ht="15" customHeight="1">
      <c r="A20" s="204"/>
      <c r="B20" s="203"/>
      <c r="C20" s="192"/>
      <c r="D20" s="194"/>
      <c r="E20" s="196"/>
      <c r="F20" s="190"/>
      <c r="G20" s="199"/>
      <c r="H20" s="206"/>
    </row>
    <row r="21" spans="1:8" ht="12.75" customHeight="1">
      <c r="A21" s="203">
        <v>8</v>
      </c>
      <c r="B21" s="203">
        <v>8</v>
      </c>
      <c r="C21" s="206" t="s">
        <v>92</v>
      </c>
      <c r="D21" s="196" t="s">
        <v>93</v>
      </c>
      <c r="E21" s="189" t="s">
        <v>74</v>
      </c>
      <c r="F21" s="192" t="s">
        <v>94</v>
      </c>
      <c r="G21" s="201"/>
      <c r="H21" s="206" t="s">
        <v>95</v>
      </c>
    </row>
    <row r="22" spans="1:8" ht="15" customHeight="1">
      <c r="A22" s="204"/>
      <c r="B22" s="203"/>
      <c r="C22" s="206"/>
      <c r="D22" s="196"/>
      <c r="E22" s="189"/>
      <c r="F22" s="192"/>
      <c r="G22" s="201"/>
      <c r="H22" s="206"/>
    </row>
    <row r="23" spans="1:8" ht="12.75" customHeight="1">
      <c r="A23" s="203">
        <v>9</v>
      </c>
      <c r="B23" s="203">
        <v>9</v>
      </c>
      <c r="C23" s="190" t="s">
        <v>103</v>
      </c>
      <c r="D23" s="191" t="s">
        <v>104</v>
      </c>
      <c r="E23" s="189" t="s">
        <v>105</v>
      </c>
      <c r="F23" s="206" t="s">
        <v>106</v>
      </c>
      <c r="G23" s="197"/>
      <c r="H23" s="229" t="s">
        <v>107</v>
      </c>
    </row>
    <row r="24" spans="1:8" ht="15" customHeight="1">
      <c r="A24" s="204"/>
      <c r="B24" s="203"/>
      <c r="C24" s="190"/>
      <c r="D24" s="191"/>
      <c r="E24" s="189"/>
      <c r="F24" s="206"/>
      <c r="G24" s="197"/>
      <c r="H24" s="229"/>
    </row>
    <row r="25" spans="1:8" ht="12.75" customHeight="1">
      <c r="A25" s="203">
        <v>10</v>
      </c>
      <c r="B25" s="203">
        <v>10</v>
      </c>
      <c r="C25" s="192" t="s">
        <v>113</v>
      </c>
      <c r="D25" s="194" t="s">
        <v>114</v>
      </c>
      <c r="E25" s="189" t="s">
        <v>110</v>
      </c>
      <c r="F25" s="190" t="s">
        <v>111</v>
      </c>
      <c r="G25" s="192"/>
      <c r="H25" s="190" t="s">
        <v>112</v>
      </c>
    </row>
    <row r="26" spans="1:8" ht="15" customHeight="1">
      <c r="A26" s="204"/>
      <c r="B26" s="203"/>
      <c r="C26" s="192"/>
      <c r="D26" s="194"/>
      <c r="E26" s="189"/>
      <c r="F26" s="190"/>
      <c r="G26" s="192"/>
      <c r="H26" s="190"/>
    </row>
    <row r="27" spans="1:8" ht="12.75" customHeight="1">
      <c r="A27" s="203">
        <v>11</v>
      </c>
      <c r="B27" s="203">
        <v>11</v>
      </c>
      <c r="C27" s="190" t="s">
        <v>122</v>
      </c>
      <c r="D27" s="189" t="s">
        <v>123</v>
      </c>
      <c r="E27" s="196" t="s">
        <v>100</v>
      </c>
      <c r="F27" s="190" t="s">
        <v>124</v>
      </c>
      <c r="G27" s="194"/>
      <c r="H27" s="192" t="s">
        <v>125</v>
      </c>
    </row>
    <row r="28" spans="1:8" ht="15" customHeight="1">
      <c r="A28" s="204"/>
      <c r="B28" s="203"/>
      <c r="C28" s="190"/>
      <c r="D28" s="189"/>
      <c r="E28" s="196"/>
      <c r="F28" s="190"/>
      <c r="G28" s="194"/>
      <c r="H28" s="192"/>
    </row>
    <row r="29" spans="1:8" ht="15.75" customHeight="1">
      <c r="A29" s="203">
        <v>12</v>
      </c>
      <c r="B29" s="203">
        <v>12</v>
      </c>
      <c r="C29" s="190" t="s">
        <v>136</v>
      </c>
      <c r="D29" s="189" t="s">
        <v>137</v>
      </c>
      <c r="E29" s="196" t="s">
        <v>133</v>
      </c>
      <c r="F29" s="192" t="s">
        <v>134</v>
      </c>
      <c r="G29" s="197"/>
      <c r="H29" s="190" t="s">
        <v>135</v>
      </c>
    </row>
    <row r="30" spans="1:8" ht="15" customHeight="1">
      <c r="A30" s="204"/>
      <c r="B30" s="203"/>
      <c r="C30" s="190"/>
      <c r="D30" s="189"/>
      <c r="E30" s="196"/>
      <c r="F30" s="192"/>
      <c r="G30" s="197"/>
      <c r="H30" s="190"/>
    </row>
    <row r="31" spans="1:8" ht="12.75" customHeight="1">
      <c r="A31" s="203">
        <v>13</v>
      </c>
      <c r="B31" s="203">
        <v>13</v>
      </c>
      <c r="C31" s="192" t="s">
        <v>108</v>
      </c>
      <c r="D31" s="194" t="s">
        <v>109</v>
      </c>
      <c r="E31" s="189" t="s">
        <v>110</v>
      </c>
      <c r="F31" s="190" t="s">
        <v>111</v>
      </c>
      <c r="G31" s="194"/>
      <c r="H31" s="192" t="s">
        <v>112</v>
      </c>
    </row>
    <row r="32" spans="1:8" ht="15" customHeight="1">
      <c r="A32" s="204"/>
      <c r="B32" s="203"/>
      <c r="C32" s="192"/>
      <c r="D32" s="194"/>
      <c r="E32" s="189"/>
      <c r="F32" s="190"/>
      <c r="G32" s="194"/>
      <c r="H32" s="192"/>
    </row>
    <row r="33" spans="1:8" ht="12.75" customHeight="1">
      <c r="A33" s="203">
        <v>14</v>
      </c>
      <c r="B33" s="205">
        <v>14</v>
      </c>
      <c r="C33" s="190" t="s">
        <v>59</v>
      </c>
      <c r="D33" s="189" t="s">
        <v>60</v>
      </c>
      <c r="E33" s="189" t="s">
        <v>61</v>
      </c>
      <c r="F33" s="190" t="s">
        <v>62</v>
      </c>
      <c r="G33" s="195"/>
      <c r="H33" s="190" t="s">
        <v>63</v>
      </c>
    </row>
    <row r="34" spans="1:8" ht="15" customHeight="1">
      <c r="A34" s="204"/>
      <c r="B34" s="205"/>
      <c r="C34" s="190"/>
      <c r="D34" s="189"/>
      <c r="E34" s="189"/>
      <c r="F34" s="190"/>
      <c r="G34" s="195"/>
      <c r="H34" s="190"/>
    </row>
    <row r="35" spans="1:8" ht="12.75" customHeight="1">
      <c r="A35" s="203">
        <v>15</v>
      </c>
      <c r="B35" s="203">
        <v>15</v>
      </c>
      <c r="C35" s="190" t="s">
        <v>64</v>
      </c>
      <c r="D35" s="191" t="s">
        <v>65</v>
      </c>
      <c r="E35" s="189" t="s">
        <v>61</v>
      </c>
      <c r="F35" s="190" t="s">
        <v>62</v>
      </c>
      <c r="G35" s="197"/>
      <c r="H35" s="190" t="s">
        <v>66</v>
      </c>
    </row>
    <row r="36" spans="1:8" ht="15" customHeight="1">
      <c r="A36" s="204"/>
      <c r="B36" s="203"/>
      <c r="C36" s="190"/>
      <c r="D36" s="189"/>
      <c r="E36" s="189"/>
      <c r="F36" s="190"/>
      <c r="G36" s="197"/>
      <c r="H36" s="190"/>
    </row>
    <row r="37" spans="1:8" ht="15.75" customHeight="1">
      <c r="A37" s="203">
        <v>16</v>
      </c>
      <c r="B37" s="203">
        <v>16</v>
      </c>
      <c r="C37" s="192" t="s">
        <v>67</v>
      </c>
      <c r="D37" s="193" t="s">
        <v>68</v>
      </c>
      <c r="E37" s="189" t="s">
        <v>69</v>
      </c>
      <c r="F37" s="206" t="s">
        <v>70</v>
      </c>
      <c r="G37" s="209"/>
      <c r="H37" s="206" t="s">
        <v>71</v>
      </c>
    </row>
    <row r="38" spans="1:8" ht="12.75" customHeight="1">
      <c r="A38" s="204"/>
      <c r="B38" s="203"/>
      <c r="C38" s="192"/>
      <c r="D38" s="194"/>
      <c r="E38" s="189"/>
      <c r="F38" s="206"/>
      <c r="G38" s="209"/>
      <c r="H38" s="206"/>
    </row>
    <row r="39" spans="1:8" ht="12.75" customHeight="1">
      <c r="A39" s="203">
        <v>17</v>
      </c>
      <c r="B39" s="203">
        <v>17</v>
      </c>
      <c r="C39" s="192" t="s">
        <v>131</v>
      </c>
      <c r="D39" s="194" t="s">
        <v>132</v>
      </c>
      <c r="E39" s="196" t="s">
        <v>133</v>
      </c>
      <c r="F39" s="206" t="s">
        <v>134</v>
      </c>
      <c r="G39" s="196"/>
      <c r="H39" s="206" t="s">
        <v>135</v>
      </c>
    </row>
    <row r="40" spans="1:8" ht="12.75" customHeight="1">
      <c r="A40" s="204"/>
      <c r="B40" s="203"/>
      <c r="C40" s="192"/>
      <c r="D40" s="194"/>
      <c r="E40" s="196"/>
      <c r="F40" s="206"/>
      <c r="G40" s="196"/>
      <c r="H40" s="206"/>
    </row>
    <row r="41" spans="1:8" ht="12.75" customHeight="1">
      <c r="A41" s="203">
        <v>18</v>
      </c>
      <c r="B41" s="203">
        <v>18</v>
      </c>
      <c r="C41" s="190" t="s">
        <v>77</v>
      </c>
      <c r="D41" s="189" t="s">
        <v>78</v>
      </c>
      <c r="E41" s="189" t="s">
        <v>74</v>
      </c>
      <c r="F41" s="192" t="s">
        <v>75</v>
      </c>
      <c r="G41" s="197"/>
      <c r="H41" s="190" t="s">
        <v>76</v>
      </c>
    </row>
    <row r="42" spans="1:8" ht="12.75" customHeight="1">
      <c r="A42" s="204"/>
      <c r="B42" s="203"/>
      <c r="C42" s="190"/>
      <c r="D42" s="189"/>
      <c r="E42" s="189"/>
      <c r="F42" s="192"/>
      <c r="G42" s="197"/>
      <c r="H42" s="190"/>
    </row>
    <row r="43" spans="1:8" ht="12.75" customHeight="1">
      <c r="A43" s="203">
        <v>19</v>
      </c>
      <c r="B43" s="203">
        <v>19</v>
      </c>
      <c r="C43" s="190" t="s">
        <v>87</v>
      </c>
      <c r="D43" s="189" t="s">
        <v>88</v>
      </c>
      <c r="E43" s="194" t="s">
        <v>89</v>
      </c>
      <c r="F43" s="192" t="s">
        <v>90</v>
      </c>
      <c r="G43" s="197"/>
      <c r="H43" s="190" t="s">
        <v>91</v>
      </c>
    </row>
    <row r="44" spans="1:8" ht="12.75" customHeight="1">
      <c r="A44" s="204"/>
      <c r="B44" s="203"/>
      <c r="C44" s="190"/>
      <c r="D44" s="189"/>
      <c r="E44" s="194"/>
      <c r="F44" s="192"/>
      <c r="G44" s="197"/>
      <c r="H44" s="190"/>
    </row>
    <row r="45" spans="1:8" ht="12.75" customHeight="1">
      <c r="A45" s="203">
        <v>20</v>
      </c>
      <c r="B45" s="203">
        <v>20</v>
      </c>
      <c r="C45" s="190" t="s">
        <v>115</v>
      </c>
      <c r="D45" s="189" t="s">
        <v>116</v>
      </c>
      <c r="E45" s="196" t="s">
        <v>105</v>
      </c>
      <c r="F45" s="190" t="s">
        <v>117</v>
      </c>
      <c r="G45" s="200"/>
      <c r="H45" s="190" t="s">
        <v>118</v>
      </c>
    </row>
    <row r="46" spans="1:8" ht="12.75" customHeight="1">
      <c r="A46" s="204"/>
      <c r="B46" s="203"/>
      <c r="C46" s="190"/>
      <c r="D46" s="189"/>
      <c r="E46" s="196"/>
      <c r="F46" s="190"/>
      <c r="G46" s="200"/>
      <c r="H46" s="190"/>
    </row>
    <row r="47" spans="1:8" ht="12.75" customHeight="1">
      <c r="A47" s="203">
        <v>21</v>
      </c>
      <c r="B47" s="203">
        <v>21</v>
      </c>
      <c r="C47" s="190" t="s">
        <v>84</v>
      </c>
      <c r="D47" s="189" t="s">
        <v>85</v>
      </c>
      <c r="E47" s="189" t="s">
        <v>74</v>
      </c>
      <c r="F47" s="192" t="s">
        <v>75</v>
      </c>
      <c r="G47" s="197"/>
      <c r="H47" s="190" t="s">
        <v>86</v>
      </c>
    </row>
    <row r="48" spans="1:8" ht="12.75" customHeight="1">
      <c r="A48" s="204"/>
      <c r="B48" s="203"/>
      <c r="C48" s="190"/>
      <c r="D48" s="189"/>
      <c r="E48" s="189"/>
      <c r="F48" s="192"/>
      <c r="G48" s="197"/>
      <c r="H48" s="190"/>
    </row>
    <row r="49" spans="1:8" ht="12.75" customHeight="1">
      <c r="A49" s="203">
        <v>22</v>
      </c>
      <c r="B49" s="203">
        <v>22</v>
      </c>
      <c r="C49" s="190" t="s">
        <v>138</v>
      </c>
      <c r="D49" s="189" t="s">
        <v>139</v>
      </c>
      <c r="E49" s="189" t="s">
        <v>100</v>
      </c>
      <c r="F49" s="190" t="s">
        <v>140</v>
      </c>
      <c r="G49" s="197"/>
      <c r="H49" s="190" t="s">
        <v>141</v>
      </c>
    </row>
    <row r="50" spans="1:8" ht="12.75" customHeight="1">
      <c r="A50" s="204"/>
      <c r="B50" s="203"/>
      <c r="C50" s="190"/>
      <c r="D50" s="189"/>
      <c r="E50" s="189"/>
      <c r="F50" s="190"/>
      <c r="G50" s="197"/>
      <c r="H50" s="190"/>
    </row>
    <row r="53" ht="12.75">
      <c r="A53" s="88" t="s">
        <v>54</v>
      </c>
    </row>
    <row r="55" ht="12.75">
      <c r="A55" s="88" t="s">
        <v>55</v>
      </c>
    </row>
    <row r="57" ht="12.75">
      <c r="A57" s="88" t="s">
        <v>56</v>
      </c>
    </row>
    <row r="61" ht="12.75">
      <c r="A61" s="88" t="s">
        <v>57</v>
      </c>
    </row>
  </sheetData>
  <sheetProtection/>
  <mergeCells count="187">
    <mergeCell ref="C2:H2"/>
    <mergeCell ref="A1:H1"/>
    <mergeCell ref="A3:H3"/>
    <mergeCell ref="H43:H44"/>
    <mergeCell ref="H41:H42"/>
    <mergeCell ref="H23:H24"/>
    <mergeCell ref="H25:H26"/>
    <mergeCell ref="H11:H12"/>
    <mergeCell ref="H13:H14"/>
    <mergeCell ref="H15:H16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D7:D8"/>
    <mergeCell ref="H19:H20"/>
    <mergeCell ref="D9:D10"/>
    <mergeCell ref="E17:E18"/>
    <mergeCell ref="D11:D12"/>
    <mergeCell ref="D13:D14"/>
    <mergeCell ref="D19:D20"/>
    <mergeCell ref="H21:H22"/>
    <mergeCell ref="H5:H6"/>
    <mergeCell ref="H7:H8"/>
    <mergeCell ref="H9:H10"/>
    <mergeCell ref="H17:H18"/>
    <mergeCell ref="G5:G6"/>
    <mergeCell ref="G7:G8"/>
    <mergeCell ref="G9:G10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G49:G50"/>
    <mergeCell ref="F33:F34"/>
    <mergeCell ref="F19:F20"/>
    <mergeCell ref="F21:F22"/>
    <mergeCell ref="A43:A44"/>
    <mergeCell ref="F47:F48"/>
    <mergeCell ref="F49:F50"/>
    <mergeCell ref="A47:A48"/>
    <mergeCell ref="E49:E50"/>
    <mergeCell ref="B47:B48"/>
    <mergeCell ref="E47:E48"/>
    <mergeCell ref="D47:D48"/>
    <mergeCell ref="C47:C48"/>
    <mergeCell ref="A49:A50"/>
    <mergeCell ref="B49:B50"/>
    <mergeCell ref="C49:C50"/>
    <mergeCell ref="D49:D50"/>
    <mergeCell ref="A45:A46"/>
    <mergeCell ref="B45:B46"/>
    <mergeCell ref="C45:C46"/>
    <mergeCell ref="D45:D46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A39:A40"/>
    <mergeCell ref="A41:A42"/>
    <mergeCell ref="G39:G40"/>
    <mergeCell ref="F39:F40"/>
    <mergeCell ref="C41:C42"/>
    <mergeCell ref="D41:D42"/>
    <mergeCell ref="E41:E4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25:C26"/>
    <mergeCell ref="D25:D26"/>
    <mergeCell ref="E21:E22"/>
    <mergeCell ref="E33:E34"/>
    <mergeCell ref="E27:E28"/>
    <mergeCell ref="E31:E32"/>
    <mergeCell ref="C23:C24"/>
    <mergeCell ref="D23:D24"/>
    <mergeCell ref="C21:C22"/>
    <mergeCell ref="C7:C8"/>
    <mergeCell ref="B9:B10"/>
    <mergeCell ref="C9:C10"/>
    <mergeCell ref="A13:A14"/>
    <mergeCell ref="B13:B14"/>
    <mergeCell ref="C13:C14"/>
    <mergeCell ref="A7:A8"/>
    <mergeCell ref="B11:B12"/>
    <mergeCell ref="C11:C12"/>
    <mergeCell ref="B7:B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C19:C20"/>
    <mergeCell ref="A19:A20"/>
    <mergeCell ref="B19:B20"/>
    <mergeCell ref="A17:A18"/>
    <mergeCell ref="B17:B18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G31:G32"/>
    <mergeCell ref="F31:F32"/>
    <mergeCell ref="G33:G34"/>
    <mergeCell ref="C29:C30"/>
    <mergeCell ref="F29:F30"/>
    <mergeCell ref="E29:E30"/>
    <mergeCell ref="G29:G30"/>
    <mergeCell ref="D29:D30"/>
    <mergeCell ref="D43:D44"/>
    <mergeCell ref="C43:C44"/>
    <mergeCell ref="C35:C36"/>
    <mergeCell ref="D35:D36"/>
    <mergeCell ref="C39:C40"/>
    <mergeCell ref="C37:C38"/>
    <mergeCell ref="D37:D38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7" t="s">
        <v>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101"/>
      <c r="Z1" s="102"/>
    </row>
    <row r="2" spans="1:26" ht="13.5" customHeight="1" thickBot="1">
      <c r="A2" s="242" t="s">
        <v>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43" t="str">
        <f>HYPERLINK('[1]реквизиты'!$A$2)</f>
        <v>Кубок России по самбо  среди мужчин 2016 г.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54" t="str">
        <f>HYPERLINK('[1]реквизиты'!$A$3)</f>
        <v>30 сентября - 4 октября 2016г.                г.Кстово (Россия)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105"/>
      <c r="U4" s="255" t="s">
        <v>152</v>
      </c>
      <c r="V4" s="238" t="str">
        <f>HYPERLINK('пр.взв.'!D4)</f>
        <v>в.к. 100 кг.</v>
      </c>
      <c r="W4" s="239"/>
      <c r="X4" s="101"/>
      <c r="Y4" s="101"/>
      <c r="Z4" s="102"/>
    </row>
    <row r="5" spans="1:26" ht="14.25" customHeight="1" thickBot="1">
      <c r="A5" s="246" t="s">
        <v>0</v>
      </c>
      <c r="B5" s="101"/>
      <c r="C5" s="101"/>
      <c r="D5" s="101"/>
      <c r="E5" s="101"/>
      <c r="F5" s="101"/>
      <c r="G5" s="101"/>
      <c r="H5" s="106"/>
      <c r="I5" s="246" t="s">
        <v>2</v>
      </c>
      <c r="J5" s="101"/>
      <c r="K5" s="188">
        <f>AE7</f>
        <v>29</v>
      </c>
      <c r="L5" s="101"/>
      <c r="M5" s="101"/>
      <c r="N5" s="101"/>
      <c r="O5" s="107"/>
      <c r="P5" s="248" t="str">
        <f>VLOOKUP(O6,'пр.взв.'!B7:E50,2,FALSE)</f>
        <v>Черноскулов Альсим Леонидович </v>
      </c>
      <c r="Q5" s="249"/>
      <c r="R5" s="249"/>
      <c r="S5" s="250"/>
      <c r="T5" s="107"/>
      <c r="U5" s="256"/>
      <c r="V5" s="240"/>
      <c r="W5" s="241"/>
      <c r="X5" s="246" t="s">
        <v>1</v>
      </c>
      <c r="Y5" s="101"/>
      <c r="Z5" s="102"/>
    </row>
    <row r="6" spans="1:31" ht="14.25" customHeight="1" thickBot="1">
      <c r="A6" s="247"/>
      <c r="B6" s="108"/>
      <c r="C6" s="101"/>
      <c r="D6" s="101"/>
      <c r="E6" s="101"/>
      <c r="F6" s="101"/>
      <c r="G6" s="101"/>
      <c r="H6" s="101"/>
      <c r="I6" s="246"/>
      <c r="J6" s="109"/>
      <c r="K6" s="110"/>
      <c r="L6" s="111">
        <v>5</v>
      </c>
      <c r="M6" s="109"/>
      <c r="N6" s="109"/>
      <c r="O6" s="112">
        <f>O11</f>
        <v>1</v>
      </c>
      <c r="P6" s="251"/>
      <c r="Q6" s="252"/>
      <c r="R6" s="252"/>
      <c r="S6" s="253"/>
      <c r="T6" s="107"/>
      <c r="U6" s="101"/>
      <c r="V6" s="101"/>
      <c r="W6" s="101"/>
      <c r="X6" s="247"/>
      <c r="Y6" s="101"/>
      <c r="Z6" s="113"/>
      <c r="AA6" s="96"/>
      <c r="AB6" s="96"/>
      <c r="AC6" s="97"/>
      <c r="AD6" s="97"/>
      <c r="AE6" s="97" t="s">
        <v>58</v>
      </c>
    </row>
    <row r="7" spans="1:31" ht="12.75" customHeight="1" thickBot="1">
      <c r="A7" s="268">
        <v>1</v>
      </c>
      <c r="B7" s="234" t="str">
        <f>VLOOKUP(A7,'пр.взв.'!B7:C50,2,FALSE)</f>
        <v>Черноскулов Альсим Леонидович </v>
      </c>
      <c r="C7" s="234" t="str">
        <f>VLOOKUP(A7,'пр.взв.'!B7:G50,3,FALSE)</f>
        <v>11.05.1983 змс</v>
      </c>
      <c r="D7" s="234" t="str">
        <f>VLOOKUP(A7,'пр.взв.'!B$7:G$50,4,FALSE)</f>
        <v>УрФО</v>
      </c>
      <c r="E7" s="101"/>
      <c r="F7" s="101"/>
      <c r="G7" s="114"/>
      <c r="H7" s="101"/>
      <c r="I7" s="115"/>
      <c r="J7" s="109"/>
      <c r="K7" s="116">
        <f>AE8</f>
        <v>5</v>
      </c>
      <c r="L7" s="110"/>
      <c r="M7" s="111">
        <v>1</v>
      </c>
      <c r="N7" s="117"/>
      <c r="O7" s="118"/>
      <c r="P7" s="118"/>
      <c r="Q7" s="119" t="s">
        <v>23</v>
      </c>
      <c r="R7" s="107"/>
      <c r="S7" s="107"/>
      <c r="T7" s="107"/>
      <c r="U7" s="234" t="str">
        <f>VLOOKUP(X7,'пр.взв.'!B7:G50,2,FALSE)</f>
        <v>Минаков Дмитрий Викторович</v>
      </c>
      <c r="V7" s="234" t="str">
        <f>VLOOKUP(X7,'пр.взв.'!B7:G50,3,FALSE)</f>
        <v>14.09.1987 мсмк</v>
      </c>
      <c r="W7" s="234" t="str">
        <f>VLOOKUP(X7,'пр.взв.'!B$7:G$50,4,FALSE)</f>
        <v>ЦФО</v>
      </c>
      <c r="X7" s="232">
        <v>2</v>
      </c>
      <c r="Y7" s="101"/>
      <c r="Z7" s="120"/>
      <c r="AA7" s="98"/>
      <c r="AB7" s="98"/>
      <c r="AC7" s="97"/>
      <c r="AD7" s="97">
        <f>IF(K5=L6,K7,K5)</f>
        <v>29</v>
      </c>
      <c r="AE7" s="97">
        <f>IF(I14=""," ",IF(I14=A7,A9,IF(I14=A9,A7,IF(I14=A11,A13,IF(I14=A13,A11,IF(I14=A15,A17,IF(I14=A17,A15,IF(I14=A19,A21,A19))))))))</f>
        <v>29</v>
      </c>
    </row>
    <row r="8" spans="1:31" ht="12.75" customHeight="1">
      <c r="A8" s="266"/>
      <c r="B8" s="235"/>
      <c r="C8" s="235"/>
      <c r="D8" s="235"/>
      <c r="E8" s="121">
        <v>1</v>
      </c>
      <c r="F8" s="122"/>
      <c r="G8" s="123"/>
      <c r="H8" s="124"/>
      <c r="I8" s="118"/>
      <c r="J8" s="109"/>
      <c r="K8" s="125"/>
      <c r="L8" s="126">
        <f>AE11</f>
        <v>1</v>
      </c>
      <c r="M8" s="110"/>
      <c r="N8" s="127"/>
      <c r="O8" s="119"/>
      <c r="P8" s="119"/>
      <c r="Q8" s="101"/>
      <c r="R8" s="101"/>
      <c r="S8" s="101"/>
      <c r="T8" s="121">
        <v>2</v>
      </c>
      <c r="U8" s="235"/>
      <c r="V8" s="235"/>
      <c r="W8" s="235"/>
      <c r="X8" s="230"/>
      <c r="Y8" s="101"/>
      <c r="Z8" s="120"/>
      <c r="AA8" s="98"/>
      <c r="AB8" s="98"/>
      <c r="AC8" s="97"/>
      <c r="AD8" s="97">
        <f>IF(K9=L10,K11,K9)</f>
        <v>19</v>
      </c>
      <c r="AE8" s="97">
        <f>IF(I14=""," ",IF(E8=I14,E12,IF(E12=I14,E8,IF(E16=I14,E20,E16))))</f>
        <v>5</v>
      </c>
    </row>
    <row r="9" spans="1:31" ht="12.75" customHeight="1" thickBot="1">
      <c r="A9" s="266">
        <v>17</v>
      </c>
      <c r="B9" s="236" t="str">
        <f>VLOOKUP(A9,'пр.взв.'!B9:C52,2,FALSE)</f>
        <v>Рожин Григорий Алексеевич</v>
      </c>
      <c r="C9" s="236" t="str">
        <f>VLOOKUP(A9,'пр.взв.'!B7:G50,3,FALSE)</f>
        <v>09.05.1991 мс</v>
      </c>
      <c r="D9" s="236" t="str">
        <f>VLOOKUP(A9,'пр.взв.'!B$7:G$50,4,FALSE)</f>
        <v>ДВФО</v>
      </c>
      <c r="E9" s="128" t="s">
        <v>143</v>
      </c>
      <c r="F9" s="129"/>
      <c r="G9" s="122"/>
      <c r="H9" s="125"/>
      <c r="I9" s="127"/>
      <c r="J9" s="109"/>
      <c r="K9" s="111">
        <f>AE9</f>
        <v>19</v>
      </c>
      <c r="L9" s="125"/>
      <c r="M9" s="130"/>
      <c r="N9" s="111">
        <v>1</v>
      </c>
      <c r="O9" s="119"/>
      <c r="P9" s="119"/>
      <c r="Q9" s="119"/>
      <c r="R9" s="131"/>
      <c r="S9" s="132"/>
      <c r="T9" s="128" t="s">
        <v>144</v>
      </c>
      <c r="U9" s="236" t="str">
        <f>VLOOKUP(X9,'пр.взв.'!B7:G50,2,FALSE)</f>
        <v>Зеленяк Дмитрий Сергеевич</v>
      </c>
      <c r="V9" s="236" t="str">
        <f>VLOOKUP(X9,'пр.взв.'!B7:G50,3,FALSE)</f>
        <v>15.02.1984 мсмк</v>
      </c>
      <c r="W9" s="236" t="str">
        <f>VLOOKUP(X9,'пр.взв.'!B$7:G$50,4,FALSE)</f>
        <v>УрФО</v>
      </c>
      <c r="X9" s="230">
        <v>18</v>
      </c>
      <c r="Y9" s="101"/>
      <c r="Z9" s="120"/>
      <c r="AA9" s="98"/>
      <c r="AB9" s="98"/>
      <c r="AC9" s="97"/>
      <c r="AD9" s="97">
        <f>IF(K33=L34,K35,K33)</f>
        <v>26</v>
      </c>
      <c r="AE9" s="9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67"/>
      <c r="B10" s="235"/>
      <c r="C10" s="235"/>
      <c r="D10" s="235"/>
      <c r="E10" s="122"/>
      <c r="F10" s="133"/>
      <c r="G10" s="121">
        <v>1</v>
      </c>
      <c r="H10" s="111"/>
      <c r="I10" s="134"/>
      <c r="J10" s="109"/>
      <c r="K10" s="110"/>
      <c r="L10" s="111">
        <v>11</v>
      </c>
      <c r="M10" s="135"/>
      <c r="N10" s="110"/>
      <c r="O10" s="109"/>
      <c r="P10" s="109"/>
      <c r="Q10" s="109"/>
      <c r="R10" s="121">
        <v>10</v>
      </c>
      <c r="S10" s="109"/>
      <c r="T10" s="122"/>
      <c r="U10" s="235"/>
      <c r="V10" s="235"/>
      <c r="W10" s="235"/>
      <c r="X10" s="231"/>
      <c r="Y10" s="101"/>
      <c r="Z10" s="120"/>
      <c r="AA10" s="98"/>
      <c r="AB10" s="98"/>
      <c r="AC10" s="97"/>
      <c r="AD10" s="97">
        <f>IF(K37=L38,K39,K37)</f>
        <v>4</v>
      </c>
      <c r="AE10" s="97">
        <f>IF(I30=""," ",IF(E24=I30,E28,IF(E28=I30,E24,IF(E32=I30,E36,E32))))</f>
        <v>11</v>
      </c>
    </row>
    <row r="11" spans="1:31" ht="12.75" customHeight="1" thickBot="1">
      <c r="A11" s="268">
        <v>9</v>
      </c>
      <c r="B11" s="234" t="str">
        <f>VLOOKUP(A11,'пр.взв.'!B11:C54,2,FALSE)</f>
        <v>Латушкин Никита Сергеевич</v>
      </c>
      <c r="C11" s="234" t="str">
        <f>VLOOKUP(A11,'пр.взв.'!B7:G50,3,FALSE)</f>
        <v>07.08.1995 кмс</v>
      </c>
      <c r="D11" s="234" t="str">
        <f>VLOOKUP(A11,'пр.взв.'!B$7:G$50,4,FALSE)</f>
        <v>СФО</v>
      </c>
      <c r="E11" s="101"/>
      <c r="F11" s="122"/>
      <c r="G11" s="128" t="s">
        <v>149</v>
      </c>
      <c r="H11" s="136"/>
      <c r="I11" s="137"/>
      <c r="J11" s="109"/>
      <c r="K11" s="116">
        <f>AE10</f>
        <v>11</v>
      </c>
      <c r="L11" s="110"/>
      <c r="M11" s="116">
        <v>11</v>
      </c>
      <c r="N11" s="135"/>
      <c r="O11" s="138">
        <v>1</v>
      </c>
      <c r="P11" s="109"/>
      <c r="Q11" s="139"/>
      <c r="R11" s="128" t="s">
        <v>146</v>
      </c>
      <c r="S11" s="109"/>
      <c r="T11" s="101"/>
      <c r="U11" s="234" t="str">
        <f>VLOOKUP(X11,'пр.взв.'!B7:G50,2,FALSE)</f>
        <v>Баялиев Мовладий Хусеевич</v>
      </c>
      <c r="V11" s="234" t="str">
        <f>VLOOKUP(X11,'пр.взв.'!B7:G50,3,FALSE)</f>
        <v>06.04.1984 мсмк</v>
      </c>
      <c r="W11" s="234" t="str">
        <f>VLOOKUP(X11,'пр.взв.'!B$7:G$50,4,FALSE)</f>
        <v>ЮФО</v>
      </c>
      <c r="X11" s="232">
        <v>10</v>
      </c>
      <c r="Y11" s="101"/>
      <c r="Z11" s="120"/>
      <c r="AA11" s="99">
        <f>IF(OR(I14=A7,I14=A9)," ",IF(E8=A7,A9,A7))</f>
        <v>17</v>
      </c>
      <c r="AB11" s="100">
        <f>IF(AA11=" ",AA12,AA11)</f>
        <v>17</v>
      </c>
      <c r="AC11" s="97"/>
      <c r="AD11" s="97"/>
      <c r="AE11" s="97">
        <f>IF(I14=""," ",IF(I14=G10,G18,G10))</f>
        <v>1</v>
      </c>
    </row>
    <row r="12" spans="1:31" ht="12.75" customHeight="1">
      <c r="A12" s="266"/>
      <c r="B12" s="235"/>
      <c r="C12" s="235"/>
      <c r="D12" s="235"/>
      <c r="E12" s="121">
        <v>9</v>
      </c>
      <c r="F12" s="140"/>
      <c r="G12" s="186"/>
      <c r="H12" s="124"/>
      <c r="I12" s="141"/>
      <c r="J12" s="127"/>
      <c r="K12" s="125"/>
      <c r="L12" s="116">
        <f>AE12</f>
        <v>15</v>
      </c>
      <c r="M12" s="142"/>
      <c r="N12" s="143"/>
      <c r="O12" s="142"/>
      <c r="P12" s="119"/>
      <c r="Q12" s="144"/>
      <c r="R12" s="145"/>
      <c r="S12" s="146"/>
      <c r="T12" s="121">
        <v>10</v>
      </c>
      <c r="U12" s="235"/>
      <c r="V12" s="235"/>
      <c r="W12" s="235"/>
      <c r="X12" s="230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9</v>
      </c>
      <c r="AD12" s="97">
        <f>IF(L6=M7,L8,L6)</f>
        <v>5</v>
      </c>
      <c r="AE12" s="97">
        <f>IF(I30=""," ",IF(I30=G26,G34,G26))</f>
        <v>15</v>
      </c>
    </row>
    <row r="13" spans="1:31" ht="12.75" customHeight="1" thickBot="1">
      <c r="A13" s="266">
        <v>25</v>
      </c>
      <c r="B13" s="263" t="e">
        <f>VLOOKUP(A13,'пр.взв.'!B13:C56,2,FALSE)</f>
        <v>#N/A</v>
      </c>
      <c r="C13" s="263" t="e">
        <f>VLOOKUP(A13,'пр.взв.'!B7:G50,3,FALSE)</f>
        <v>#N/A</v>
      </c>
      <c r="D13" s="263" t="e">
        <f>VLOOKUP(A13,'пр.взв.'!B$7:G$50,4,FALSE)</f>
        <v>#N/A</v>
      </c>
      <c r="E13" s="128"/>
      <c r="F13" s="122"/>
      <c r="G13" s="122"/>
      <c r="H13" s="125"/>
      <c r="I13" s="141"/>
      <c r="J13" s="127"/>
      <c r="K13" s="111"/>
      <c r="L13" s="125"/>
      <c r="M13" s="111"/>
      <c r="N13" s="116">
        <f>AE13</f>
        <v>20</v>
      </c>
      <c r="O13" s="109"/>
      <c r="P13" s="119"/>
      <c r="Q13" s="147"/>
      <c r="R13" s="101"/>
      <c r="S13" s="101"/>
      <c r="T13" s="128"/>
      <c r="U13" s="263" t="e">
        <f>VLOOKUP(X13,'пр.взв.'!B7:G50,2,FALSE)</f>
        <v>#N/A</v>
      </c>
      <c r="V13" s="263" t="e">
        <f>VLOOKUP(X13,'пр.взв.'!B7:G50,3,FALSE)</f>
        <v>#N/A</v>
      </c>
      <c r="W13" s="263" t="e">
        <f>VLOOKUP(X13,'пр.взв.'!B$7:G$50,4,FALSE)</f>
        <v>#N/A</v>
      </c>
      <c r="X13" s="230">
        <v>26</v>
      </c>
      <c r="Y13" s="101"/>
      <c r="Z13" s="102"/>
      <c r="AA13" s="99">
        <f>IF(OR(I14=A15,I14=A17)," ",IF(E16=A15,A17,A15))</f>
        <v>21</v>
      </c>
      <c r="AB13" s="100">
        <f>IF(OR(AA11=" ",AA12=" ",AA13=" "),AA14,AA13)</f>
        <v>21</v>
      </c>
      <c r="AC13" s="97"/>
      <c r="AD13" s="97">
        <f>IF(L10=M11,L12,L10)</f>
        <v>15</v>
      </c>
      <c r="AE13" s="97">
        <f>IF(N22=""," ",IF(N22=P14,P30,I14))</f>
        <v>20</v>
      </c>
    </row>
    <row r="14" spans="1:31" ht="12.75" customHeight="1" thickBot="1">
      <c r="A14" s="267"/>
      <c r="B14" s="264"/>
      <c r="C14" s="264"/>
      <c r="D14" s="264"/>
      <c r="E14" s="122"/>
      <c r="F14" s="122"/>
      <c r="G14" s="133"/>
      <c r="H14" s="127"/>
      <c r="I14" s="121">
        <v>13</v>
      </c>
      <c r="J14" s="146"/>
      <c r="K14" s="111"/>
      <c r="L14" s="127"/>
      <c r="M14" s="127"/>
      <c r="N14" s="111"/>
      <c r="O14" s="146"/>
      <c r="P14" s="121">
        <v>10</v>
      </c>
      <c r="Q14" s="133"/>
      <c r="R14" s="101"/>
      <c r="S14" s="101"/>
      <c r="T14" s="122"/>
      <c r="U14" s="264"/>
      <c r="V14" s="264"/>
      <c r="W14" s="264"/>
      <c r="X14" s="231"/>
      <c r="Y14" s="101"/>
      <c r="Z14" s="102"/>
      <c r="AA14" s="99" t="str">
        <f>IF(OR(I14=A19,I14=A21)," ",IF(E20=A19,A21,A19))</f>
        <v> </v>
      </c>
      <c r="AB14" s="96"/>
      <c r="AC14" s="97"/>
      <c r="AD14" s="97">
        <f>IF(L34=M35,L36,L34)</f>
        <v>2</v>
      </c>
      <c r="AE14" s="97">
        <f>IF(K22=K17,N22,K22)</f>
        <v>10</v>
      </c>
    </row>
    <row r="15" spans="1:31" ht="12.75" customHeight="1" thickBot="1">
      <c r="A15" s="268">
        <v>5</v>
      </c>
      <c r="B15" s="234" t="str">
        <f>VLOOKUP(A15,'пр.взв.'!B15:C58,2,FALSE)</f>
        <v>Самойлович Сергей Александрович</v>
      </c>
      <c r="C15" s="234" t="str">
        <f>VLOOKUP(A15,'пр.взв.'!B7:G50,3,FALSE)</f>
        <v>06.12.1984 мсмк</v>
      </c>
      <c r="D15" s="234" t="str">
        <f>VLOOKUP(A15,'пр.взв.'!B$7:G$50,4,FALSE)</f>
        <v>СЗФО</v>
      </c>
      <c r="E15" s="101"/>
      <c r="F15" s="101"/>
      <c r="G15" s="122"/>
      <c r="H15" s="118"/>
      <c r="I15" s="128" t="s">
        <v>145</v>
      </c>
      <c r="J15" s="135"/>
      <c r="K15" s="111"/>
      <c r="L15" s="109"/>
      <c r="M15" s="109"/>
      <c r="N15" s="109"/>
      <c r="O15" s="148"/>
      <c r="P15" s="128" t="s">
        <v>144</v>
      </c>
      <c r="Q15" s="149"/>
      <c r="R15" s="101"/>
      <c r="S15" s="101"/>
      <c r="T15" s="101"/>
      <c r="U15" s="234" t="str">
        <f>VLOOKUP(X15,'пр.взв.'!B7:G50,2,FALSE)</f>
        <v>Лукашук Илья Игоревич </v>
      </c>
      <c r="V15" s="234" t="str">
        <f>VLOOKUP(X15,'пр.взв.'!B7:G50,3,FALSE)</f>
        <v>22.06.1991 мс</v>
      </c>
      <c r="W15" s="234" t="str">
        <f>VLOOKUP(X15,'пр.взв.'!B$7:G$50,4,FALSE)</f>
        <v>УрФО</v>
      </c>
      <c r="X15" s="232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66"/>
      <c r="B16" s="235"/>
      <c r="C16" s="235"/>
      <c r="D16" s="235"/>
      <c r="E16" s="121">
        <v>5</v>
      </c>
      <c r="F16" s="122"/>
      <c r="G16" s="122"/>
      <c r="H16" s="130"/>
      <c r="I16" s="102"/>
      <c r="J16" s="109"/>
      <c r="K16" s="148"/>
      <c r="L16" s="233" t="s">
        <v>51</v>
      </c>
      <c r="M16" s="233"/>
      <c r="N16" s="109"/>
      <c r="O16" s="149"/>
      <c r="P16" s="102"/>
      <c r="Q16" s="148"/>
      <c r="R16" s="101"/>
      <c r="S16" s="101"/>
      <c r="T16" s="121">
        <v>6</v>
      </c>
      <c r="U16" s="235"/>
      <c r="V16" s="235"/>
      <c r="W16" s="235"/>
      <c r="X16" s="230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66">
        <v>21</v>
      </c>
      <c r="B17" s="236" t="str">
        <f>VLOOKUP(A17,'пр.взв.'!B17:C60,2,FALSE)</f>
        <v>Казымлы Гусейн Арзуман оглы</v>
      </c>
      <c r="C17" s="236" t="str">
        <f>VLOOKUP(A17,'пр.взв.'!B7:G50,3,FALSE)</f>
        <v>21.06.1992 мс</v>
      </c>
      <c r="D17" s="236" t="str">
        <f>VLOOKUP(A17,'пр.взв.'!B$7:G$50,4,FALSE)</f>
        <v>УрФО</v>
      </c>
      <c r="E17" s="128" t="s">
        <v>144</v>
      </c>
      <c r="F17" s="129"/>
      <c r="G17" s="122"/>
      <c r="H17" s="150"/>
      <c r="I17" s="109"/>
      <c r="J17" s="109"/>
      <c r="K17" s="151">
        <v>13</v>
      </c>
      <c r="L17" s="109"/>
      <c r="M17" s="109"/>
      <c r="N17" s="135"/>
      <c r="O17" s="109"/>
      <c r="P17" s="109"/>
      <c r="Q17" s="148"/>
      <c r="R17" s="131"/>
      <c r="S17" s="132"/>
      <c r="T17" s="128" t="s">
        <v>143</v>
      </c>
      <c r="U17" s="236" t="str">
        <f>VLOOKUP(X17,'пр.взв.'!B7:G50,2,FALSE)</f>
        <v>Грачев Дмитрий Евгеньевич</v>
      </c>
      <c r="V17" s="236" t="str">
        <f>VLOOKUP(X17,'пр.взв.'!B7:G50,3,FALSE)</f>
        <v>29.01.1991 мс</v>
      </c>
      <c r="W17" s="236" t="str">
        <f>VLOOKUP(X17,'пр.взв.'!B$7:G$50,4,FALSE)</f>
        <v>ЦФО</v>
      </c>
      <c r="X17" s="230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7</v>
      </c>
      <c r="AD17" s="97">
        <f>IF(M7=N9,M11,M7)</f>
        <v>11</v>
      </c>
      <c r="AE17" s="97"/>
    </row>
    <row r="18" spans="1:31" ht="12.75" customHeight="1" thickBot="1">
      <c r="A18" s="267"/>
      <c r="B18" s="235"/>
      <c r="C18" s="235"/>
      <c r="D18" s="235"/>
      <c r="E18" s="122"/>
      <c r="F18" s="133"/>
      <c r="G18" s="121">
        <v>13</v>
      </c>
      <c r="H18" s="116"/>
      <c r="I18" s="109"/>
      <c r="J18" s="109"/>
      <c r="K18" s="257" t="str">
        <f>VLOOKUP(K17,'пр.взв.'!B7:D50,2,FALSE)</f>
        <v>Кургинян Эдуард Славикович</v>
      </c>
      <c r="L18" s="258"/>
      <c r="M18" s="258"/>
      <c r="N18" s="259"/>
      <c r="O18" s="119"/>
      <c r="P18" s="109"/>
      <c r="Q18" s="152"/>
      <c r="R18" s="121">
        <v>6</v>
      </c>
      <c r="S18" s="109"/>
      <c r="T18" s="122"/>
      <c r="U18" s="235"/>
      <c r="V18" s="235"/>
      <c r="W18" s="235"/>
      <c r="X18" s="231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6</v>
      </c>
      <c r="AE18" s="97"/>
    </row>
    <row r="19" spans="1:31" ht="12.75" customHeight="1" thickBot="1">
      <c r="A19" s="268">
        <v>13</v>
      </c>
      <c r="B19" s="234" t="str">
        <f>VLOOKUP(A19,'пр.взв.'!B19:C62,2,FALSE)</f>
        <v>Кургинян Эдуард Славикович</v>
      </c>
      <c r="C19" s="234" t="str">
        <f>VLOOKUP(A19,'пр.взв.'!B7:G50,3,FALSE)</f>
        <v>16.12.1986 змс</v>
      </c>
      <c r="D19" s="234" t="str">
        <f>VLOOKUP(A19,'пр.взв.'!B$7:G$50,4,FALSE)</f>
        <v>ЮФО</v>
      </c>
      <c r="E19" s="101"/>
      <c r="F19" s="122"/>
      <c r="G19" s="128" t="s">
        <v>145</v>
      </c>
      <c r="H19" s="125"/>
      <c r="I19" s="109"/>
      <c r="J19" s="109"/>
      <c r="K19" s="260"/>
      <c r="L19" s="261"/>
      <c r="M19" s="261"/>
      <c r="N19" s="262"/>
      <c r="O19" s="119"/>
      <c r="P19" s="109"/>
      <c r="Q19" s="109"/>
      <c r="R19" s="128" t="s">
        <v>147</v>
      </c>
      <c r="S19" s="109"/>
      <c r="T19" s="101"/>
      <c r="U19" s="234" t="str">
        <f>VLOOKUP(X19,'пр.взв.'!B7:G50,2,FALSE)</f>
        <v>Селиванов Егор Павлович</v>
      </c>
      <c r="V19" s="234" t="str">
        <f>VLOOKUP(X19,'пр.взв.'!B7:G50,3,FALSE)</f>
        <v>21.06.1994 мс</v>
      </c>
      <c r="W19" s="234" t="str">
        <f>VLOOKUP(X19,'пр.взв.'!B$7:G$50,4,FALSE)</f>
        <v>С-Пб</v>
      </c>
      <c r="X19" s="232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6"/>
      <c r="B20" s="235"/>
      <c r="C20" s="235"/>
      <c r="D20" s="235"/>
      <c r="E20" s="121">
        <v>13</v>
      </c>
      <c r="F20" s="140"/>
      <c r="G20" s="122"/>
      <c r="H20" s="124"/>
      <c r="I20" s="153"/>
      <c r="J20" s="109"/>
      <c r="K20" s="148"/>
      <c r="L20" s="275"/>
      <c r="M20" s="276"/>
      <c r="N20" s="119"/>
      <c r="O20" s="144"/>
      <c r="P20" s="109"/>
      <c r="Q20" s="101"/>
      <c r="R20" s="145"/>
      <c r="S20" s="146"/>
      <c r="T20" s="121">
        <v>14</v>
      </c>
      <c r="U20" s="235"/>
      <c r="V20" s="235"/>
      <c r="W20" s="235"/>
      <c r="X20" s="230"/>
      <c r="Y20" s="101"/>
      <c r="Z20" s="102"/>
      <c r="AA20" s="98"/>
      <c r="AB20" s="97"/>
      <c r="AC20" s="97"/>
      <c r="AD20" s="97">
        <f>IF(N9=O11,N13,N9)</f>
        <v>20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266">
        <v>29</v>
      </c>
      <c r="B21" s="263" t="e">
        <f>VLOOKUP(A21,'пр.взв.'!B21:C64,2,FALSE)</f>
        <v>#N/A</v>
      </c>
      <c r="C21" s="263" t="e">
        <f>VLOOKUP(A21,'пр.взв.'!B7:G50,3,FALSE)</f>
        <v>#N/A</v>
      </c>
      <c r="D21" s="263" t="e">
        <f>VLOOKUP(A21,'пр.взв.'!B$7:G$50,4,FALSE)</f>
        <v>#N/A</v>
      </c>
      <c r="E21" s="128"/>
      <c r="F21" s="122"/>
      <c r="G21" s="122"/>
      <c r="H21" s="125"/>
      <c r="I21" s="153"/>
      <c r="J21" s="109"/>
      <c r="K21" s="148"/>
      <c r="L21" s="109"/>
      <c r="M21" s="119"/>
      <c r="N21" s="119"/>
      <c r="O21" s="144"/>
      <c r="P21" s="109"/>
      <c r="Q21" s="101"/>
      <c r="R21" s="101"/>
      <c r="S21" s="101"/>
      <c r="T21" s="128"/>
      <c r="U21" s="263" t="e">
        <f>VLOOKUP(X21,'пр.взв.'!B7:G50,2,FALSE)</f>
        <v>#N/A</v>
      </c>
      <c r="V21" s="263" t="e">
        <f>VLOOKUP(X21,'пр.взв.'!B7:G50,3,FALSE)</f>
        <v>#N/A</v>
      </c>
      <c r="W21" s="263" t="e">
        <f>VLOOKUP(X21,'пр.взв.'!B$7:G$50,4,FALSE)</f>
        <v>#N/A</v>
      </c>
      <c r="X21" s="230">
        <v>30</v>
      </c>
      <c r="Y21" s="101"/>
      <c r="Z21" s="102"/>
      <c r="AA21" s="99">
        <f>IF(OR(P14=X7,P14=X9)," ",IF(T8=X7,X9,X7))</f>
        <v>18</v>
      </c>
      <c r="AB21" s="100">
        <f>IF(AA21=" ",AA22,AA21)</f>
        <v>18</v>
      </c>
      <c r="AC21" s="97"/>
      <c r="AD21" s="97">
        <f>IF(N37=O39,N41,N37)</f>
        <v>16</v>
      </c>
      <c r="AE21" s="97">
        <f>IF(P14=""," ",IF(P14=T8,T12,IF(P14=T12,T8,IF(P14=T16,T20,T16))))</f>
        <v>2</v>
      </c>
    </row>
    <row r="22" spans="1:31" ht="12.75" customHeight="1" thickBot="1">
      <c r="A22" s="267"/>
      <c r="B22" s="264"/>
      <c r="C22" s="264"/>
      <c r="D22" s="264"/>
      <c r="E22" s="122"/>
      <c r="F22" s="122"/>
      <c r="G22" s="122"/>
      <c r="H22" s="124"/>
      <c r="I22" s="153"/>
      <c r="J22" s="109"/>
      <c r="K22" s="121">
        <v>13</v>
      </c>
      <c r="L22" s="109"/>
      <c r="M22" s="119"/>
      <c r="N22" s="121">
        <v>10</v>
      </c>
      <c r="O22" s="144"/>
      <c r="P22" s="109"/>
      <c r="Q22" s="101"/>
      <c r="R22" s="101"/>
      <c r="S22" s="101"/>
      <c r="T22" s="122"/>
      <c r="U22" s="264"/>
      <c r="V22" s="264"/>
      <c r="W22" s="264"/>
      <c r="X22" s="231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14</v>
      </c>
      <c r="AD22" s="97"/>
      <c r="AE22" s="97">
        <f>IF(P30=""," ",IF(P30=X23,X25,IF(P30=X25,X23,IF(P30=X27,X29,IF(P30=X29,X27,IF(P30=X31,X33,IF(P30=X33,X31,IF(P30=X35,X37,X35))))))))</f>
        <v>4</v>
      </c>
    </row>
    <row r="23" spans="1:31" ht="12.75" customHeight="1" thickBot="1">
      <c r="A23" s="268">
        <v>3</v>
      </c>
      <c r="B23" s="234" t="str">
        <f>VLOOKUP(A23,'пр.взв.'!B7:C50,2,FALSE)</f>
        <v>Торгашов Дмитрий Сергеевич</v>
      </c>
      <c r="C23" s="234" t="str">
        <f>VLOOKUP(A23,'пр.взв.'!B7:G50,3,FALSE)</f>
        <v>18.03.1993 мсмк</v>
      </c>
      <c r="D23" s="234" t="str">
        <f>VLOOKUP(A23,'пр.взв.'!B$7:G$50,4,FALSE)</f>
        <v>УрФО</v>
      </c>
      <c r="E23" s="101"/>
      <c r="F23" s="101"/>
      <c r="G23" s="114"/>
      <c r="H23" s="101"/>
      <c r="I23" s="154"/>
      <c r="J23" s="155"/>
      <c r="K23" s="128" t="s">
        <v>144</v>
      </c>
      <c r="L23" s="156"/>
      <c r="M23" s="119"/>
      <c r="N23" s="128" t="s">
        <v>144</v>
      </c>
      <c r="O23" s="144"/>
      <c r="P23" s="109"/>
      <c r="Q23" s="101"/>
      <c r="R23" s="101"/>
      <c r="S23" s="101"/>
      <c r="T23" s="101"/>
      <c r="U23" s="234" t="str">
        <f>VLOOKUP(X23,'пр.взв.'!B7:G50,2,FALSE)</f>
        <v>Шульга Виталий Викторович</v>
      </c>
      <c r="V23" s="234" t="str">
        <f>VLOOKUP(X23,'пр.взв.'!B7:G50,3,FALSE)</f>
        <v>15.08.1988 мсмк</v>
      </c>
      <c r="W23" s="234" t="str">
        <f>VLOOKUP(X23,'пр.взв.'!B$7:G$50,4,FALSE)</f>
        <v>УрФО</v>
      </c>
      <c r="X23" s="232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266"/>
      <c r="B24" s="235"/>
      <c r="C24" s="235"/>
      <c r="D24" s="235"/>
      <c r="E24" s="121">
        <v>3</v>
      </c>
      <c r="F24" s="122"/>
      <c r="G24" s="123"/>
      <c r="H24" s="124"/>
      <c r="I24" s="134"/>
      <c r="J24" s="111"/>
      <c r="K24" s="157"/>
      <c r="L24" s="233" t="s">
        <v>28</v>
      </c>
      <c r="M24" s="233"/>
      <c r="N24" s="119"/>
      <c r="O24" s="144"/>
      <c r="P24" s="109"/>
      <c r="Q24" s="101"/>
      <c r="R24" s="101"/>
      <c r="S24" s="101"/>
      <c r="T24" s="121">
        <v>20</v>
      </c>
      <c r="U24" s="235"/>
      <c r="V24" s="235"/>
      <c r="W24" s="235"/>
      <c r="X24" s="230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6</v>
      </c>
    </row>
    <row r="25" spans="1:31" ht="12.75" customHeight="1" thickBot="1">
      <c r="A25" s="266">
        <v>19</v>
      </c>
      <c r="B25" s="236" t="str">
        <f>VLOOKUP(A25,'пр.взв.'!B25:C68,2,FALSE)</f>
        <v>Магомедов Мурад Гасанович</v>
      </c>
      <c r="C25" s="236" t="str">
        <f>VLOOKUP(A25,'пр.взв.'!B7:G50,3,FALSE)</f>
        <v>25.10.1988 мс</v>
      </c>
      <c r="D25" s="236" t="str">
        <f>VLOOKUP(A25,'пр.взв.'!B$7:G$50,4,FALSE)</f>
        <v>ПФО</v>
      </c>
      <c r="E25" s="128" t="s">
        <v>143</v>
      </c>
      <c r="F25" s="129"/>
      <c r="G25" s="122"/>
      <c r="H25" s="125"/>
      <c r="I25" s="158"/>
      <c r="J25" s="118"/>
      <c r="K25" s="151">
        <v>10</v>
      </c>
      <c r="L25" s="109"/>
      <c r="M25" s="109"/>
      <c r="N25" s="135"/>
      <c r="O25" s="144"/>
      <c r="P25" s="109"/>
      <c r="Q25" s="101"/>
      <c r="R25" s="131"/>
      <c r="S25" s="132"/>
      <c r="T25" s="128" t="s">
        <v>144</v>
      </c>
      <c r="U25" s="236" t="str">
        <f>VLOOKUP(X25,'пр.взв.'!B7:G50,2,FALSE)</f>
        <v>Певнев Александр Андреевич</v>
      </c>
      <c r="V25" s="236" t="str">
        <f>VLOOKUP(X25,'пр.взв.'!B7:G50,3,FALSE)</f>
        <v>24.06.1994 мс</v>
      </c>
      <c r="W25" s="236" t="str">
        <f>VLOOKUP(X25,'пр.взв.'!B$7:G$50,4,FALSE)</f>
        <v>СФО</v>
      </c>
      <c r="X25" s="230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16</v>
      </c>
    </row>
    <row r="26" spans="1:31" ht="12.75" customHeight="1" thickBot="1">
      <c r="A26" s="267"/>
      <c r="B26" s="235"/>
      <c r="C26" s="235"/>
      <c r="D26" s="235"/>
      <c r="E26" s="122"/>
      <c r="F26" s="133"/>
      <c r="G26" s="121">
        <v>3</v>
      </c>
      <c r="H26" s="111"/>
      <c r="I26" s="118"/>
      <c r="J26" s="159"/>
      <c r="K26" s="269" t="str">
        <f>VLOOKUP(K25,'пр.взв.'!B7:D58,2,FALSE)</f>
        <v>Баялиев Мовладий Хусеевич</v>
      </c>
      <c r="L26" s="270"/>
      <c r="M26" s="270"/>
      <c r="N26" s="271"/>
      <c r="O26" s="119"/>
      <c r="P26" s="109"/>
      <c r="Q26" s="101"/>
      <c r="R26" s="121">
        <v>20</v>
      </c>
      <c r="S26" s="109"/>
      <c r="T26" s="122"/>
      <c r="U26" s="235"/>
      <c r="V26" s="235"/>
      <c r="W26" s="235"/>
      <c r="X26" s="231"/>
      <c r="Y26" s="101"/>
      <c r="Z26" s="102"/>
      <c r="AA26" s="99" t="str">
        <f>IF(OR(P30=X23,P30=X25)," ",IF(T24=X23,X25,X23))</f>
        <v> </v>
      </c>
      <c r="AB26" s="100">
        <f>IF(AA26=" ",AA27,AA26)</f>
        <v>28</v>
      </c>
      <c r="AC26" s="97"/>
      <c r="AD26" s="97"/>
      <c r="AE26" s="97">
        <f>IF(K22=""," ",IF(K22=I14,I30,I14))</f>
        <v>3</v>
      </c>
    </row>
    <row r="27" spans="1:31" ht="12.75" customHeight="1" thickBot="1">
      <c r="A27" s="268">
        <v>11</v>
      </c>
      <c r="B27" s="234" t="str">
        <f>VLOOKUP(A27,'пр.взв.'!B27:C70,2,FALSE)</f>
        <v>Долгов Андрей Юрьевич</v>
      </c>
      <c r="C27" s="234" t="str">
        <f>VLOOKUP(A27,'пр.взв.'!B7:G50,3,FALSE)</f>
        <v>02.12.1994 мс</v>
      </c>
      <c r="D27" s="234" t="str">
        <f>VLOOKUP(A27,'пр.взв.'!B$7:G$50,4,FALSE)</f>
        <v>ЦФО</v>
      </c>
      <c r="E27" s="101"/>
      <c r="F27" s="122"/>
      <c r="G27" s="128" t="s">
        <v>143</v>
      </c>
      <c r="H27" s="136"/>
      <c r="I27" s="137"/>
      <c r="J27" s="159"/>
      <c r="K27" s="272"/>
      <c r="L27" s="273"/>
      <c r="M27" s="273"/>
      <c r="N27" s="274"/>
      <c r="O27" s="119"/>
      <c r="P27" s="135"/>
      <c r="Q27" s="132"/>
      <c r="R27" s="128" t="s">
        <v>148</v>
      </c>
      <c r="S27" s="109"/>
      <c r="T27" s="101"/>
      <c r="U27" s="234" t="str">
        <f>VLOOKUP(X27,'пр.взв.'!B7:G50,2,FALSE)</f>
        <v>Ефремов Александр Юрьевич</v>
      </c>
      <c r="V27" s="234" t="str">
        <f>VLOOKUP(X27,'пр.взв.'!B7:G50,3,FALSE)</f>
        <v>087.09.1989 мс</v>
      </c>
      <c r="W27" s="234" t="str">
        <f>VLOOKUP(X27,'пр.взв.'!B$7:G$50,4,FALSE)</f>
        <v>ДВФО</v>
      </c>
      <c r="X27" s="232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24</v>
      </c>
      <c r="AC27" s="99">
        <f>IF(AND(OR(T24=P30,T28=P30),T32=R34),T36,IF(AND(OR(T24=P30,T28=P30),T36=R34),T32,IF(T24=R26,T28,T24)))</f>
        <v>8</v>
      </c>
      <c r="AD27" s="97"/>
      <c r="AE27" s="97"/>
    </row>
    <row r="28" spans="1:31" ht="12.75" customHeight="1">
      <c r="A28" s="266"/>
      <c r="B28" s="235"/>
      <c r="C28" s="235"/>
      <c r="D28" s="235"/>
      <c r="E28" s="121">
        <v>11</v>
      </c>
      <c r="F28" s="140"/>
      <c r="G28" s="122"/>
      <c r="H28" s="124"/>
      <c r="I28" s="141"/>
      <c r="J28" s="111"/>
      <c r="K28" s="160"/>
      <c r="L28" s="156"/>
      <c r="M28" s="119"/>
      <c r="N28" s="119"/>
      <c r="O28" s="144"/>
      <c r="P28" s="135"/>
      <c r="Q28" s="109"/>
      <c r="R28" s="145"/>
      <c r="S28" s="146"/>
      <c r="T28" s="121">
        <v>12</v>
      </c>
      <c r="U28" s="235"/>
      <c r="V28" s="235"/>
      <c r="W28" s="235"/>
      <c r="X28" s="230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6">
        <v>27</v>
      </c>
      <c r="B29" s="263" t="e">
        <f>VLOOKUP(A29,'пр.взв.'!B29:C72,2,FALSE)</f>
        <v>#N/A</v>
      </c>
      <c r="C29" s="263" t="e">
        <f>VLOOKUP(A29,'пр.взв.'!B7:G50,3,FALSE)</f>
        <v>#N/A</v>
      </c>
      <c r="D29" s="263" t="e">
        <f>VLOOKUP(A29,'пр.взв.'!B$7:G$50,4,FALSE)</f>
        <v>#N/A</v>
      </c>
      <c r="E29" s="128"/>
      <c r="F29" s="122"/>
      <c r="G29" s="122"/>
      <c r="H29" s="125"/>
      <c r="I29" s="141"/>
      <c r="J29" s="118"/>
      <c r="K29" s="160"/>
      <c r="L29" s="156"/>
      <c r="M29" s="119"/>
      <c r="N29" s="119"/>
      <c r="O29" s="144"/>
      <c r="P29" s="135"/>
      <c r="Q29" s="109"/>
      <c r="R29" s="101"/>
      <c r="S29" s="101"/>
      <c r="T29" s="128"/>
      <c r="U29" s="263" t="e">
        <f>VLOOKUP(X29,'пр.взв.'!B7:G50,2,FALSE)</f>
        <v>#N/A</v>
      </c>
      <c r="V29" s="263" t="e">
        <f>VLOOKUP(X29,'пр.взв.'!B7:G50,3,FALSE)</f>
        <v>#N/A</v>
      </c>
      <c r="W29" s="263" t="e">
        <f>VLOOKUP(X29,'пр.взв.'!B$7:G$50,4,FALSE)</f>
        <v>#N/A</v>
      </c>
      <c r="X29" s="230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7"/>
      <c r="B30" s="264"/>
      <c r="C30" s="264"/>
      <c r="D30" s="264"/>
      <c r="E30" s="122"/>
      <c r="F30" s="122"/>
      <c r="G30" s="133"/>
      <c r="H30" s="127"/>
      <c r="I30" s="121">
        <v>3</v>
      </c>
      <c r="J30" s="161"/>
      <c r="K30" s="148"/>
      <c r="L30" s="109"/>
      <c r="M30" s="119"/>
      <c r="N30" s="119"/>
      <c r="O30" s="162"/>
      <c r="P30" s="121">
        <v>20</v>
      </c>
      <c r="Q30" s="109"/>
      <c r="R30" s="101"/>
      <c r="S30" s="101"/>
      <c r="T30" s="122"/>
      <c r="U30" s="264"/>
      <c r="V30" s="264"/>
      <c r="W30" s="264"/>
      <c r="X30" s="231"/>
      <c r="Y30" s="101"/>
      <c r="Z30" s="102"/>
    </row>
    <row r="31" spans="1:26" ht="12.75" customHeight="1" thickBot="1">
      <c r="A31" s="268">
        <v>7</v>
      </c>
      <c r="B31" s="234" t="str">
        <f>VLOOKUP(A31,'пр.взв.'!B7:C50,2,FALSE)</f>
        <v>Саакян Паруйр Рубикович</v>
      </c>
      <c r="C31" s="234" t="str">
        <f>VLOOKUP(A31,'пр.взв.'!B7:G50,3,FALSE)</f>
        <v>24.07.1994 мс</v>
      </c>
      <c r="D31" s="234" t="str">
        <f>VLOOKUP(A31,'пр.взв.'!B$7:G$50,4,FALSE)</f>
        <v>СФО</v>
      </c>
      <c r="E31" s="101"/>
      <c r="F31" s="101"/>
      <c r="G31" s="122"/>
      <c r="H31" s="118"/>
      <c r="I31" s="128" t="s">
        <v>148</v>
      </c>
      <c r="J31" s="127"/>
      <c r="K31" s="109"/>
      <c r="L31" s="109"/>
      <c r="M31" s="119"/>
      <c r="N31" s="119"/>
      <c r="O31" s="119"/>
      <c r="P31" s="128" t="s">
        <v>148</v>
      </c>
      <c r="Q31" s="109"/>
      <c r="R31" s="101"/>
      <c r="S31" s="101"/>
      <c r="T31" s="101"/>
      <c r="U31" s="234" t="str">
        <f>VLOOKUP(X31,'пр.взв.'!B7:G50,2,FALSE)</f>
        <v>Иванов Анатолий Викторович</v>
      </c>
      <c r="V31" s="234" t="str">
        <f>VLOOKUP(X31,'пр.взв.'!B7:G50,3,FALSE)</f>
        <v>05.02.1987 мс</v>
      </c>
      <c r="W31" s="234" t="str">
        <f>VLOOKUP(X31,'пр.взв.'!B$7:G$50,4,FALSE)</f>
        <v>УрФО</v>
      </c>
      <c r="X31" s="232">
        <v>8</v>
      </c>
      <c r="Y31" s="101"/>
      <c r="Z31" s="102"/>
    </row>
    <row r="32" spans="1:26" ht="12.75" customHeight="1">
      <c r="A32" s="266"/>
      <c r="B32" s="235"/>
      <c r="C32" s="235"/>
      <c r="D32" s="235"/>
      <c r="E32" s="121">
        <v>7</v>
      </c>
      <c r="F32" s="122"/>
      <c r="G32" s="122"/>
      <c r="H32" s="130"/>
      <c r="I32" s="102"/>
      <c r="J32" s="246" t="s">
        <v>3</v>
      </c>
      <c r="K32" s="101"/>
      <c r="L32" s="101"/>
      <c r="M32" s="101"/>
      <c r="N32" s="101"/>
      <c r="O32" s="101"/>
      <c r="P32" s="109"/>
      <c r="Q32" s="148"/>
      <c r="R32" s="101"/>
      <c r="S32" s="101"/>
      <c r="T32" s="121">
        <v>8</v>
      </c>
      <c r="U32" s="235"/>
      <c r="V32" s="235"/>
      <c r="W32" s="235"/>
      <c r="X32" s="230"/>
      <c r="Y32" s="101"/>
      <c r="Z32" s="102"/>
    </row>
    <row r="33" spans="1:26" ht="12.75" customHeight="1" thickBot="1">
      <c r="A33" s="266">
        <v>23</v>
      </c>
      <c r="B33" s="263" t="e">
        <f>VLOOKUP(A33,'пр.взв.'!B33:C76,2,FALSE)</f>
        <v>#N/A</v>
      </c>
      <c r="C33" s="263" t="e">
        <f>VLOOKUP(A33,'пр.взв.'!B7:G50,3,FALSE)</f>
        <v>#N/A</v>
      </c>
      <c r="D33" s="263" t="e">
        <f>VLOOKUP(A33,'пр.взв.'!B$7:G$50,4,FALSE)</f>
        <v>#N/A</v>
      </c>
      <c r="E33" s="128"/>
      <c r="F33" s="129"/>
      <c r="G33" s="122"/>
      <c r="H33" s="150"/>
      <c r="I33" s="109"/>
      <c r="J33" s="246"/>
      <c r="K33" s="187">
        <f>AE20</f>
        <v>26</v>
      </c>
      <c r="L33" s="163"/>
      <c r="M33" s="163"/>
      <c r="N33" s="163"/>
      <c r="O33" s="163"/>
      <c r="P33" s="101"/>
      <c r="Q33" s="148"/>
      <c r="R33" s="131"/>
      <c r="S33" s="132"/>
      <c r="T33" s="128"/>
      <c r="U33" s="263" t="e">
        <f>VLOOKUP(X33,'пр.взв.'!B7:G50,2,FALSE)</f>
        <v>#N/A</v>
      </c>
      <c r="V33" s="263" t="e">
        <f>VLOOKUP(X33,'пр.взв.'!B7:G50,3,FALSE)</f>
        <v>#N/A</v>
      </c>
      <c r="W33" s="263" t="e">
        <f>VLOOKUP(X33,'пр.взв.'!B$7:G$50,4,FALSE)</f>
        <v>#N/A</v>
      </c>
      <c r="X33" s="230">
        <v>24</v>
      </c>
      <c r="Y33" s="101"/>
      <c r="Z33" s="102"/>
    </row>
    <row r="34" spans="1:26" ht="12.75" customHeight="1" thickBot="1">
      <c r="A34" s="267"/>
      <c r="B34" s="264"/>
      <c r="C34" s="264"/>
      <c r="D34" s="264"/>
      <c r="E34" s="122"/>
      <c r="F34" s="133"/>
      <c r="G34" s="121">
        <v>15</v>
      </c>
      <c r="H34" s="116"/>
      <c r="I34" s="109"/>
      <c r="J34" s="109"/>
      <c r="K34" s="110"/>
      <c r="L34" s="111">
        <v>2</v>
      </c>
      <c r="M34" s="109"/>
      <c r="N34" s="109"/>
      <c r="O34" s="164"/>
      <c r="P34" s="101"/>
      <c r="Q34" s="162"/>
      <c r="R34" s="121">
        <v>16</v>
      </c>
      <c r="S34" s="109"/>
      <c r="T34" s="122"/>
      <c r="U34" s="264"/>
      <c r="V34" s="264"/>
      <c r="W34" s="264"/>
      <c r="X34" s="231"/>
      <c r="Y34" s="101"/>
      <c r="Z34" s="102"/>
    </row>
    <row r="35" spans="1:26" ht="12.75" customHeight="1" thickBot="1">
      <c r="A35" s="268">
        <v>15</v>
      </c>
      <c r="B35" s="234" t="str">
        <f>VLOOKUP(A35,'пр.взв.'!B35:C78,2,FALSE)</f>
        <v>Елисеев Дмитрий Михайлович</v>
      </c>
      <c r="C35" s="234" t="str">
        <f>VLOOKUP(A35,'пр.взв.'!B7:G50,3,FALSE)</f>
        <v>25.09.1992 змс</v>
      </c>
      <c r="D35" s="234" t="str">
        <f>VLOOKUP(A35,'пр.взв.'!B$7:G$50,4,FALSE)</f>
        <v>С-Пб</v>
      </c>
      <c r="E35" s="101"/>
      <c r="F35" s="122"/>
      <c r="G35" s="128" t="s">
        <v>145</v>
      </c>
      <c r="H35" s="125"/>
      <c r="I35" s="109"/>
      <c r="J35" s="109"/>
      <c r="K35" s="116">
        <f>AE21</f>
        <v>2</v>
      </c>
      <c r="L35" s="110"/>
      <c r="M35" s="111">
        <v>6</v>
      </c>
      <c r="N35" s="127"/>
      <c r="O35" s="118"/>
      <c r="P35" s="101"/>
      <c r="Q35" s="119"/>
      <c r="R35" s="128" t="s">
        <v>145</v>
      </c>
      <c r="S35" s="109"/>
      <c r="T35" s="101"/>
      <c r="U35" s="234" t="str">
        <f>VLOOKUP(X35,'пр.взв.'!B7:G50,2,FALSE)</f>
        <v>Михайлин Вячеслав Вячеславович</v>
      </c>
      <c r="V35" s="234" t="str">
        <f>VLOOKUP(X35,'пр.взв.'!B7:G50,3,FALSE)</f>
        <v>06.10.1986 мсмк</v>
      </c>
      <c r="W35" s="234" t="str">
        <f>VLOOKUP(X35,'пр.взв.'!B$7:G$50,4,FALSE)</f>
        <v>Моск</v>
      </c>
      <c r="X35" s="232">
        <v>16</v>
      </c>
      <c r="Y35" s="101"/>
      <c r="Z35" s="102"/>
    </row>
    <row r="36" spans="1:26" ht="12.75" customHeight="1">
      <c r="A36" s="266"/>
      <c r="B36" s="235"/>
      <c r="C36" s="235"/>
      <c r="D36" s="235"/>
      <c r="E36" s="121">
        <v>15</v>
      </c>
      <c r="F36" s="140"/>
      <c r="G36" s="122"/>
      <c r="H36" s="124"/>
      <c r="I36" s="109"/>
      <c r="J36" s="109"/>
      <c r="K36" s="125"/>
      <c r="L36" s="126">
        <f>AE24</f>
        <v>6</v>
      </c>
      <c r="M36" s="110"/>
      <c r="N36" s="127"/>
      <c r="O36" s="119"/>
      <c r="P36" s="101"/>
      <c r="Q36" s="119"/>
      <c r="R36" s="145"/>
      <c r="S36" s="146"/>
      <c r="T36" s="121">
        <v>16</v>
      </c>
      <c r="U36" s="235"/>
      <c r="V36" s="235"/>
      <c r="W36" s="235"/>
      <c r="X36" s="230"/>
      <c r="Y36" s="101"/>
      <c r="Z36" s="102"/>
    </row>
    <row r="37" spans="1:26" ht="12.75" customHeight="1" thickBot="1">
      <c r="A37" s="266">
        <v>31</v>
      </c>
      <c r="B37" s="263" t="e">
        <f>VLOOKUP(A37,'пр.взв.'!B37:C80,2,FALSE)</f>
        <v>#N/A</v>
      </c>
      <c r="C37" s="263" t="e">
        <f>VLOOKUP(A37,'пр.взв.'!B7:G50,3,FALSE)</f>
        <v>#N/A</v>
      </c>
      <c r="D37" s="263" t="e">
        <f>VLOOKUP(A37,'пр.взв.'!B$7:G$50,4,FALSE)</f>
        <v>#N/A</v>
      </c>
      <c r="E37" s="128"/>
      <c r="F37" s="122"/>
      <c r="G37" s="122"/>
      <c r="H37" s="125"/>
      <c r="I37" s="109"/>
      <c r="J37" s="109"/>
      <c r="K37" s="111">
        <f>AE22</f>
        <v>4</v>
      </c>
      <c r="L37" s="125"/>
      <c r="M37" s="130"/>
      <c r="N37" s="111">
        <v>16</v>
      </c>
      <c r="O37" s="119"/>
      <c r="P37" s="101"/>
      <c r="Q37" s="101"/>
      <c r="R37" s="101"/>
      <c r="S37" s="101"/>
      <c r="T37" s="128"/>
      <c r="U37" s="263" t="e">
        <f>VLOOKUP(X37,'пр.взв.'!B7:G50,2,FALSE)</f>
        <v>#N/A</v>
      </c>
      <c r="V37" s="263" t="e">
        <f>VLOOKUP(X37,'пр.взв.'!B7:G50,3,FALSE)</f>
        <v>#N/A</v>
      </c>
      <c r="W37" s="263" t="e">
        <f>VLOOKUP(X37,'пр.взв.'!B$7:G$50,4,FALSE)</f>
        <v>#N/A</v>
      </c>
      <c r="X37" s="230">
        <v>32</v>
      </c>
      <c r="Y37" s="101"/>
      <c r="Z37" s="102"/>
    </row>
    <row r="38" spans="1:27" ht="12.75" customHeight="1" thickBot="1">
      <c r="A38" s="267"/>
      <c r="B38" s="265"/>
      <c r="C38" s="265"/>
      <c r="D38" s="265"/>
      <c r="E38" s="122"/>
      <c r="F38" s="122"/>
      <c r="G38" s="122"/>
      <c r="H38" s="124"/>
      <c r="I38" s="109"/>
      <c r="J38" s="109"/>
      <c r="K38" s="110"/>
      <c r="L38" s="111">
        <v>12</v>
      </c>
      <c r="M38" s="135"/>
      <c r="N38" s="110"/>
      <c r="O38" s="109"/>
      <c r="P38" s="101"/>
      <c r="Q38" s="133"/>
      <c r="R38" s="101"/>
      <c r="S38" s="101"/>
      <c r="T38" s="122"/>
      <c r="U38" s="265"/>
      <c r="V38" s="265"/>
      <c r="W38" s="265"/>
      <c r="X38" s="231"/>
      <c r="Y38" s="101"/>
      <c r="Z38" s="102"/>
      <c r="AA38" s="95"/>
    </row>
    <row r="39" spans="1:26" ht="12.75" customHeight="1" thickBot="1">
      <c r="A39" s="165"/>
      <c r="B39" s="165"/>
      <c r="C39" s="165"/>
      <c r="D39" s="101"/>
      <c r="E39" s="122"/>
      <c r="F39" s="122"/>
      <c r="G39" s="122"/>
      <c r="H39" s="109"/>
      <c r="I39" s="127"/>
      <c r="J39" s="118"/>
      <c r="K39" s="116">
        <f>AE23</f>
        <v>12</v>
      </c>
      <c r="L39" s="110"/>
      <c r="M39" s="116">
        <v>16</v>
      </c>
      <c r="N39" s="135"/>
      <c r="O39" s="138">
        <v>3</v>
      </c>
      <c r="P39" s="166">
        <f>O39</f>
        <v>3</v>
      </c>
      <c r="Q39" s="122"/>
      <c r="R39" s="109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7" t="str">
        <f>HYPERLINK('[1]реквизиты'!$A$6)</f>
        <v>Гл. судья, судья МК</v>
      </c>
      <c r="B40" s="168"/>
      <c r="C40" s="169"/>
      <c r="D40" s="170"/>
      <c r="E40" s="101"/>
      <c r="F40" s="171" t="str">
        <f>'[1]реквизиты'!$G$7</f>
        <v>Х.Ю.Хапай</v>
      </c>
      <c r="G40" s="172"/>
      <c r="H40" s="173"/>
      <c r="I40" s="101"/>
      <c r="J40" s="118"/>
      <c r="K40" s="125"/>
      <c r="L40" s="116">
        <f>AE25</f>
        <v>16</v>
      </c>
      <c r="M40" s="142"/>
      <c r="N40" s="143"/>
      <c r="O40" s="142"/>
      <c r="P40" s="109"/>
      <c r="Q40" s="277" t="str">
        <f>VLOOKUP(P39,'пр.взв.'!B7:E50,2,FALSE)</f>
        <v>Торгашов Дмитрий Сергеевич</v>
      </c>
      <c r="R40" s="278"/>
      <c r="S40" s="278"/>
      <c r="T40" s="279"/>
      <c r="U40" s="101"/>
      <c r="V40" s="101"/>
      <c r="W40" s="101"/>
      <c r="X40" s="101"/>
      <c r="Y40" s="101"/>
      <c r="Z40" s="102"/>
    </row>
    <row r="41" spans="1:26" ht="12.75" customHeight="1" thickBot="1">
      <c r="A41" s="172"/>
      <c r="B41" s="172"/>
      <c r="C41" s="174"/>
      <c r="D41" s="175"/>
      <c r="E41" s="132"/>
      <c r="F41" s="185" t="s">
        <v>153</v>
      </c>
      <c r="G41" s="172"/>
      <c r="H41" s="173"/>
      <c r="I41" s="101"/>
      <c r="J41" s="172"/>
      <c r="K41" s="111"/>
      <c r="L41" s="125"/>
      <c r="M41" s="111"/>
      <c r="N41" s="126">
        <f>AE26</f>
        <v>3</v>
      </c>
      <c r="O41" s="109"/>
      <c r="P41" s="109"/>
      <c r="Q41" s="280"/>
      <c r="R41" s="281"/>
      <c r="S41" s="281"/>
      <c r="T41" s="282"/>
      <c r="U41" s="101"/>
      <c r="V41" s="101"/>
      <c r="W41" s="101"/>
      <c r="X41" s="101"/>
      <c r="Y41" s="101"/>
      <c r="Z41" s="102"/>
    </row>
    <row r="42" spans="1:43" ht="12.75" customHeight="1">
      <c r="A42" s="167" t="str">
        <f>HYPERLINK('[1]реквизиты'!$A$8)</f>
        <v>Гл. секретарь, судья МК</v>
      </c>
      <c r="B42" s="172"/>
      <c r="C42" s="176"/>
      <c r="D42" s="177"/>
      <c r="E42" s="146"/>
      <c r="F42" s="171" t="str">
        <f>'[1]реквизиты'!$G$9</f>
        <v>А.В.Поляков</v>
      </c>
      <c r="G42" s="172"/>
      <c r="H42" s="173"/>
      <c r="I42" s="101"/>
      <c r="J42" s="172"/>
      <c r="K42" s="109"/>
      <c r="L42" s="127"/>
      <c r="M42" s="127"/>
      <c r="N42" s="111"/>
      <c r="O42" s="119"/>
      <c r="P42" s="109"/>
      <c r="Q42" s="133"/>
      <c r="R42" s="133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tr">
        <f>'[1]реквизиты'!$G$10</f>
        <v>/Рязань/</v>
      </c>
      <c r="G43" s="172"/>
      <c r="H43" s="173"/>
      <c r="I43" s="101"/>
      <c r="J43" s="178"/>
      <c r="K43" s="109"/>
      <c r="L43" s="109"/>
      <c r="M43" s="109"/>
      <c r="N43" s="109"/>
      <c r="O43" s="109"/>
      <c r="P43" s="109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>
        <f>HYPERLINK('[1]реквизиты'!$A$20)</f>
      </c>
      <c r="B44" s="107"/>
      <c r="C44" s="156"/>
      <c r="D44" s="156"/>
      <c r="E44" s="156"/>
      <c r="F44" s="181"/>
      <c r="G44" s="182">
        <f>HYPERLINK('[1]реквизиты'!$G$21)</f>
      </c>
      <c r="H44" s="183"/>
      <c r="I44" s="101"/>
      <c r="J44" s="156"/>
      <c r="K44" s="109"/>
      <c r="L44" s="109"/>
      <c r="M44" s="109"/>
      <c r="N44" s="109"/>
      <c r="O44" s="109"/>
      <c r="P44" s="184">
        <f>HYPERLINK('[1]реквизиты'!$A$22)</f>
      </c>
      <c r="Q44" s="109"/>
      <c r="R44" s="109"/>
      <c r="S44" s="109"/>
      <c r="T44" s="109"/>
      <c r="U44" s="109"/>
      <c r="V44" s="184">
        <f>HYPERLINK('[1]реквизиты'!$G$22)</f>
      </c>
      <c r="W44" s="109"/>
      <c r="X44" s="109"/>
      <c r="Y44" s="109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1"/>
      <c r="D45" s="181"/>
      <c r="E45" s="183"/>
      <c r="F45" s="102"/>
      <c r="G45" s="102"/>
      <c r="H45" s="102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>
        <f>HYPERLINK('[1]реквизиты'!$G$23)</f>
      </c>
      <c r="W45" s="181"/>
      <c r="X45" s="181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H67">
      <selection activeCell="T103" sqref="K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00" t="s">
        <v>42</v>
      </c>
      <c r="C1" s="300"/>
      <c r="D1" s="300"/>
      <c r="E1" s="300"/>
      <c r="F1" s="300"/>
      <c r="G1" s="300"/>
      <c r="H1" s="300"/>
      <c r="I1" s="300"/>
      <c r="J1" s="300"/>
      <c r="L1" s="300" t="s">
        <v>42</v>
      </c>
      <c r="M1" s="300"/>
      <c r="N1" s="300"/>
      <c r="O1" s="300"/>
      <c r="P1" s="300"/>
      <c r="Q1" s="300"/>
      <c r="R1" s="300"/>
      <c r="S1" s="300"/>
      <c r="T1" s="300"/>
    </row>
    <row r="2" spans="2:20" ht="15.75" customHeight="1">
      <c r="B2" s="301" t="str">
        <f>'пр.взв.'!D4</f>
        <v>в.к. 100 кг.</v>
      </c>
      <c r="C2" s="302"/>
      <c r="D2" s="302"/>
      <c r="E2" s="302"/>
      <c r="F2" s="302"/>
      <c r="G2" s="302"/>
      <c r="H2" s="302"/>
      <c r="I2" s="302"/>
      <c r="J2" s="302"/>
      <c r="L2" s="301" t="str">
        <f>'пр.взв.'!D4</f>
        <v>в.к. 100 кг.</v>
      </c>
      <c r="M2" s="302"/>
      <c r="N2" s="302"/>
      <c r="O2" s="302"/>
      <c r="P2" s="302"/>
      <c r="Q2" s="302"/>
      <c r="R2" s="302"/>
      <c r="S2" s="302"/>
      <c r="T2" s="302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303" t="s">
        <v>44</v>
      </c>
      <c r="B4" s="305" t="s">
        <v>5</v>
      </c>
      <c r="C4" s="296" t="s">
        <v>6</v>
      </c>
      <c r="D4" s="307" t="s">
        <v>15</v>
      </c>
      <c r="E4" s="311" t="s">
        <v>16</v>
      </c>
      <c r="F4" s="312"/>
      <c r="G4" s="296" t="s">
        <v>17</v>
      </c>
      <c r="H4" s="292" t="s">
        <v>45</v>
      </c>
      <c r="I4" s="298" t="s">
        <v>18</v>
      </c>
      <c r="J4" s="309" t="s">
        <v>19</v>
      </c>
      <c r="K4" s="303" t="s">
        <v>44</v>
      </c>
      <c r="L4" s="305" t="s">
        <v>5</v>
      </c>
      <c r="M4" s="296" t="s">
        <v>6</v>
      </c>
      <c r="N4" s="307" t="s">
        <v>15</v>
      </c>
      <c r="O4" s="311" t="s">
        <v>16</v>
      </c>
      <c r="P4" s="312"/>
      <c r="Q4" s="296" t="s">
        <v>17</v>
      </c>
      <c r="R4" s="292" t="s">
        <v>45</v>
      </c>
      <c r="S4" s="298" t="s">
        <v>18</v>
      </c>
      <c r="T4" s="309" t="s">
        <v>19</v>
      </c>
    </row>
    <row r="5" spans="1:20" ht="13.5" customHeight="1" thickBot="1">
      <c r="A5" s="304"/>
      <c r="B5" s="306" t="s">
        <v>38</v>
      </c>
      <c r="C5" s="297"/>
      <c r="D5" s="308"/>
      <c r="E5" s="313"/>
      <c r="F5" s="314"/>
      <c r="G5" s="297"/>
      <c r="H5" s="293"/>
      <c r="I5" s="299"/>
      <c r="J5" s="310" t="s">
        <v>39</v>
      </c>
      <c r="K5" s="304"/>
      <c r="L5" s="306" t="s">
        <v>38</v>
      </c>
      <c r="M5" s="297"/>
      <c r="N5" s="308"/>
      <c r="O5" s="313"/>
      <c r="P5" s="314"/>
      <c r="Q5" s="297"/>
      <c r="R5" s="293"/>
      <c r="S5" s="299"/>
      <c r="T5" s="310" t="s">
        <v>39</v>
      </c>
    </row>
    <row r="6" spans="1:20" ht="12.75" customHeight="1">
      <c r="A6" s="315">
        <v>1</v>
      </c>
      <c r="B6" s="318">
        <v>1</v>
      </c>
      <c r="C6" s="320" t="str">
        <f>VLOOKUP(B6,'пр.взв.'!B7:G50,2,FALSE)</f>
        <v>Черноскулов Альсим Леонидович </v>
      </c>
      <c r="D6" s="290" t="str">
        <f>VLOOKUP(B6,'пр.взв.'!B7:G50,3,FALSE)</f>
        <v>11.05.1983 змс</v>
      </c>
      <c r="E6" s="284" t="str">
        <f>VLOOKUP(D6,'пр.взв.'!D7:I50,2,FALSE)</f>
        <v>УрФО</v>
      </c>
      <c r="F6" s="284" t="str">
        <f>VLOOKUP(B6,'пр.взв.'!B7:G50,5,FALSE)</f>
        <v>Свердловская обл.</v>
      </c>
      <c r="G6" s="322"/>
      <c r="H6" s="324"/>
      <c r="I6" s="334"/>
      <c r="J6" s="325"/>
      <c r="K6" s="327">
        <v>9</v>
      </c>
      <c r="L6" s="318">
        <v>2</v>
      </c>
      <c r="M6" s="320" t="str">
        <f>VLOOKUP(L6,'пр.взв.'!B7:G50,2,FALSE)</f>
        <v>Минаков Дмитрий Викторович</v>
      </c>
      <c r="N6" s="290" t="str">
        <f>VLOOKUP(L6,'пр.взв.'!B7:G50,3,FALSE)</f>
        <v>14.09.1987 мсмк</v>
      </c>
      <c r="O6" s="284" t="str">
        <f>VLOOKUP(M6,'пр.взв.'!C7:H50,3,FALSE)</f>
        <v>ЦФО</v>
      </c>
      <c r="P6" s="290" t="str">
        <f>VLOOKUP(L6,'пр.взв.'!B7:G50,5,FALSE)</f>
        <v>Брянская обл.</v>
      </c>
      <c r="Q6" s="322"/>
      <c r="R6" s="324"/>
      <c r="S6" s="334"/>
      <c r="T6" s="325"/>
    </row>
    <row r="7" spans="1:20" ht="12.75">
      <c r="A7" s="316"/>
      <c r="B7" s="319"/>
      <c r="C7" s="321"/>
      <c r="D7" s="291"/>
      <c r="E7" s="285"/>
      <c r="F7" s="285"/>
      <c r="G7" s="291"/>
      <c r="H7" s="291"/>
      <c r="I7" s="197"/>
      <c r="J7" s="326"/>
      <c r="K7" s="328"/>
      <c r="L7" s="319"/>
      <c r="M7" s="321"/>
      <c r="N7" s="291"/>
      <c r="O7" s="285"/>
      <c r="P7" s="291"/>
      <c r="Q7" s="291"/>
      <c r="R7" s="291"/>
      <c r="S7" s="197"/>
      <c r="T7" s="326"/>
    </row>
    <row r="8" spans="1:20" ht="12.75" customHeight="1">
      <c r="A8" s="316"/>
      <c r="B8" s="335">
        <v>17</v>
      </c>
      <c r="C8" s="337" t="str">
        <f>VLOOKUP(B8,'пр.взв.'!B9:G52,2,FALSE)</f>
        <v>Рожин Григорий Алексеевич</v>
      </c>
      <c r="D8" s="286" t="str">
        <f>VLOOKUP(C8,'пр.взв.'!C9:H52,2,FALSE)</f>
        <v>09.05.1991 мс</v>
      </c>
      <c r="E8" s="286" t="str">
        <f>VLOOKUP(D8,'пр.взв.'!D9:I52,2,FALSE)</f>
        <v>ДВФО</v>
      </c>
      <c r="F8" s="286" t="str">
        <f>VLOOKUP(B8,'пр.взв.'!B9:G52,5,FALSE)</f>
        <v>Приморский кр.</v>
      </c>
      <c r="G8" s="330"/>
      <c r="H8" s="330"/>
      <c r="I8" s="210"/>
      <c r="J8" s="332"/>
      <c r="K8" s="328"/>
      <c r="L8" s="335">
        <v>18</v>
      </c>
      <c r="M8" s="337" t="str">
        <f>VLOOKUP(L8,'пр.взв.'!B1:G52,2,FALSE)</f>
        <v>Зеленяк Дмитрий Сергеевич</v>
      </c>
      <c r="N8" s="339" t="str">
        <f>VLOOKUP(L8,'пр.взв.'!B1:G52,3,FALSE)</f>
        <v>15.02.1984 мсмк</v>
      </c>
      <c r="O8" s="286" t="str">
        <f>VLOOKUP(M8,'пр.взв.'!C1:H52,3,FALSE)</f>
        <v>УрФО</v>
      </c>
      <c r="P8" s="339" t="str">
        <f>VLOOKUP(L8,'пр.взв.'!B9:G52,5,FALSE)</f>
        <v>Свердловская обл.</v>
      </c>
      <c r="Q8" s="330"/>
      <c r="R8" s="330"/>
      <c r="S8" s="210"/>
      <c r="T8" s="332"/>
    </row>
    <row r="9" spans="1:20" ht="13.5" thickBot="1">
      <c r="A9" s="317"/>
      <c r="B9" s="336"/>
      <c r="C9" s="338"/>
      <c r="D9" s="287"/>
      <c r="E9" s="287"/>
      <c r="F9" s="287"/>
      <c r="G9" s="331"/>
      <c r="H9" s="331"/>
      <c r="I9" s="323"/>
      <c r="J9" s="333"/>
      <c r="K9" s="329"/>
      <c r="L9" s="336"/>
      <c r="M9" s="338"/>
      <c r="N9" s="340"/>
      <c r="O9" s="287"/>
      <c r="P9" s="340"/>
      <c r="Q9" s="331"/>
      <c r="R9" s="331"/>
      <c r="S9" s="323"/>
      <c r="T9" s="333"/>
    </row>
    <row r="10" spans="1:20" ht="12.75" customHeight="1" hidden="1">
      <c r="A10" s="315">
        <v>2</v>
      </c>
      <c r="B10" s="318">
        <v>9</v>
      </c>
      <c r="C10" s="320" t="str">
        <f>VLOOKUP(B10,'пр.взв.'!B1:G54,2,FALSE)</f>
        <v>Латушкин Никита Сергеевич</v>
      </c>
      <c r="D10" s="284" t="str">
        <f>VLOOKUP(C10,'пр.взв.'!C1:H54,2,FALSE)</f>
        <v>07.08.1995 кмс</v>
      </c>
      <c r="E10" s="284" t="str">
        <f>VLOOKUP(D10,'пр.взв.'!D1:I54,2,FALSE)</f>
        <v>СФО</v>
      </c>
      <c r="F10" s="284" t="str">
        <f>VLOOKUP(B10,'пр.взв.'!B11:G54,5,FALSE)</f>
        <v>Новосибирская обл.</v>
      </c>
      <c r="G10" s="322"/>
      <c r="H10" s="324"/>
      <c r="I10" s="334"/>
      <c r="J10" s="341"/>
      <c r="K10" s="327">
        <v>10</v>
      </c>
      <c r="L10" s="318">
        <v>10</v>
      </c>
      <c r="M10" s="320" t="str">
        <f>VLOOKUP(L10,'пр.взв.'!B1:G54,2,FALSE)</f>
        <v>Баялиев Мовладий Хусеевич</v>
      </c>
      <c r="N10" s="290" t="str">
        <f>VLOOKUP(L10,'пр.взв.'!B1:G54,3,FALSE)</f>
        <v>06.04.1984 мсмк</v>
      </c>
      <c r="O10" s="284" t="str">
        <f>VLOOKUP(M10,'пр.взв.'!C1:H54,3,FALSE)</f>
        <v>ЮФО</v>
      </c>
      <c r="P10" s="285" t="str">
        <f>VLOOKUP(L10,'пр.взв.'!B11:G54,5,FALSE)</f>
        <v>Краснодарский кр.</v>
      </c>
      <c r="Q10" s="322"/>
      <c r="R10" s="324"/>
      <c r="S10" s="334"/>
      <c r="T10" s="341"/>
    </row>
    <row r="11" spans="1:20" ht="12.75" hidden="1">
      <c r="A11" s="316"/>
      <c r="B11" s="319"/>
      <c r="C11" s="321"/>
      <c r="D11" s="285"/>
      <c r="E11" s="285"/>
      <c r="F11" s="285"/>
      <c r="G11" s="291"/>
      <c r="H11" s="291"/>
      <c r="I11" s="197"/>
      <c r="J11" s="326"/>
      <c r="K11" s="328"/>
      <c r="L11" s="319"/>
      <c r="M11" s="321"/>
      <c r="N11" s="291"/>
      <c r="O11" s="285"/>
      <c r="P11" s="291"/>
      <c r="Q11" s="291"/>
      <c r="R11" s="291"/>
      <c r="S11" s="197"/>
      <c r="T11" s="326"/>
    </row>
    <row r="12" spans="1:20" ht="12.75" customHeight="1" hidden="1">
      <c r="A12" s="316"/>
      <c r="B12" s="335">
        <v>25</v>
      </c>
      <c r="C12" s="337" t="e">
        <f>VLOOKUP(B12,'пр.взв.'!B1:G56,2,FALSE)</f>
        <v>#N/A</v>
      </c>
      <c r="D12" s="339" t="e">
        <f>VLOOKUP(C12,'пр.взв.'!C1:H56,2,FALSE)</f>
        <v>#N/A</v>
      </c>
      <c r="E12" s="339" t="e">
        <f>VLOOKUP(D12,'пр.взв.'!D1:I56,2,FALSE)</f>
        <v>#N/A</v>
      </c>
      <c r="F12" s="286" t="e">
        <f>VLOOKUP(B12,'пр.взв.'!B13:G56,5,FALSE)</f>
        <v>#N/A</v>
      </c>
      <c r="G12" s="330"/>
      <c r="H12" s="330"/>
      <c r="I12" s="210"/>
      <c r="J12" s="332"/>
      <c r="K12" s="328"/>
      <c r="L12" s="335">
        <v>26</v>
      </c>
      <c r="M12" s="337" t="e">
        <f>VLOOKUP(L12,'пр.взв.'!B1:G56,2,FALSE)</f>
        <v>#N/A</v>
      </c>
      <c r="N12" s="339" t="e">
        <f>VLOOKUP(L12,'пр.взв.'!B1:G56,3,FALSE)</f>
        <v>#N/A</v>
      </c>
      <c r="O12" s="286" t="e">
        <f>VLOOKUP(M12,'пр.взв.'!C1:H56,3,FALSE)</f>
        <v>#N/A</v>
      </c>
      <c r="P12" s="339" t="e">
        <f>VLOOKUP(L12,'пр.взв.'!B13:G56,5,FALSE)</f>
        <v>#N/A</v>
      </c>
      <c r="Q12" s="330"/>
      <c r="R12" s="330"/>
      <c r="S12" s="210"/>
      <c r="T12" s="332"/>
    </row>
    <row r="13" spans="1:20" ht="13.5" hidden="1" thickBot="1">
      <c r="A13" s="317"/>
      <c r="B13" s="336"/>
      <c r="C13" s="338"/>
      <c r="D13" s="340"/>
      <c r="E13" s="340"/>
      <c r="F13" s="287"/>
      <c r="G13" s="331"/>
      <c r="H13" s="331"/>
      <c r="I13" s="323"/>
      <c r="J13" s="333"/>
      <c r="K13" s="329"/>
      <c r="L13" s="336"/>
      <c r="M13" s="338"/>
      <c r="N13" s="340"/>
      <c r="O13" s="287"/>
      <c r="P13" s="340"/>
      <c r="Q13" s="331"/>
      <c r="R13" s="331"/>
      <c r="S13" s="323"/>
      <c r="T13" s="333"/>
    </row>
    <row r="14" spans="1:20" ht="12.75" customHeight="1">
      <c r="A14" s="315">
        <v>3</v>
      </c>
      <c r="B14" s="318">
        <v>5</v>
      </c>
      <c r="C14" s="342" t="str">
        <f>VLOOKUP(B14,'пр.взв.'!B1:G58,2,FALSE)</f>
        <v>Самойлович Сергей Александрович</v>
      </c>
      <c r="D14" s="285" t="str">
        <f>VLOOKUP(C14,'пр.взв.'!C1:H58,2,FALSE)</f>
        <v>06.12.1984 мсмк</v>
      </c>
      <c r="E14" s="285" t="str">
        <f>VLOOKUP(D14,'пр.взв.'!D1:I58,2,FALSE)</f>
        <v>СЗФО</v>
      </c>
      <c r="F14" s="284" t="str">
        <f>VLOOKUP(B14,'пр.взв.'!B15:G58,5,FALSE)</f>
        <v>Калининградская обл.</v>
      </c>
      <c r="G14" s="343"/>
      <c r="H14" s="344"/>
      <c r="I14" s="346"/>
      <c r="J14" s="345"/>
      <c r="K14" s="327">
        <v>11</v>
      </c>
      <c r="L14" s="318">
        <v>6</v>
      </c>
      <c r="M14" s="342" t="str">
        <f>VLOOKUP(L14,'пр.взв.'!B1:G58,2,FALSE)</f>
        <v>Лукашук Илья Игоревич </v>
      </c>
      <c r="N14" s="285" t="str">
        <f>VLOOKUP(L14,'пр.взв.'!B1:G58,3,FALSE)</f>
        <v>22.06.1991 мс</v>
      </c>
      <c r="O14" s="284" t="str">
        <f>VLOOKUP(M14,'пр.взв.'!C1:H58,3,FALSE)</f>
        <v>УрФО</v>
      </c>
      <c r="P14" s="285" t="str">
        <f>VLOOKUP(L14,'пр.взв.'!B15:G58,5,FALSE)</f>
        <v>Курганская обл.</v>
      </c>
      <c r="Q14" s="343"/>
      <c r="R14" s="344"/>
      <c r="S14" s="346"/>
      <c r="T14" s="345"/>
    </row>
    <row r="15" spans="1:20" ht="12.75" customHeight="1">
      <c r="A15" s="316"/>
      <c r="B15" s="319"/>
      <c r="C15" s="321"/>
      <c r="D15" s="291"/>
      <c r="E15" s="291"/>
      <c r="F15" s="285"/>
      <c r="G15" s="291"/>
      <c r="H15" s="291"/>
      <c r="I15" s="197"/>
      <c r="J15" s="326"/>
      <c r="K15" s="328"/>
      <c r="L15" s="319"/>
      <c r="M15" s="321"/>
      <c r="N15" s="291"/>
      <c r="O15" s="285"/>
      <c r="P15" s="291"/>
      <c r="Q15" s="291"/>
      <c r="R15" s="291"/>
      <c r="S15" s="197"/>
      <c r="T15" s="326"/>
    </row>
    <row r="16" spans="1:20" ht="12.75" customHeight="1">
      <c r="A16" s="316"/>
      <c r="B16" s="335">
        <v>21</v>
      </c>
      <c r="C16" s="337" t="str">
        <f>VLOOKUP(B16,'пр.взв.'!B3:G60,2,FALSE)</f>
        <v>Казымлы Гусейн Арзуман оглы</v>
      </c>
      <c r="D16" s="339" t="str">
        <f>VLOOKUP(C16,'пр.взв.'!C3:H60,2,FALSE)</f>
        <v>21.06.1992 мс</v>
      </c>
      <c r="E16" s="285" t="str">
        <f>VLOOKUP(D16,'пр.взв.'!D3:I60,2,FALSE)</f>
        <v>УрФО</v>
      </c>
      <c r="F16" s="286" t="str">
        <f>VLOOKUP(B16,'пр.взв.'!B17:G60,5,FALSE)</f>
        <v>Свердловская обл.</v>
      </c>
      <c r="G16" s="330"/>
      <c r="H16" s="330"/>
      <c r="I16" s="210"/>
      <c r="J16" s="332"/>
      <c r="K16" s="328"/>
      <c r="L16" s="335">
        <v>22</v>
      </c>
      <c r="M16" s="337" t="str">
        <f>VLOOKUP(L16,'пр.взв.'!B1:G60,2,FALSE)</f>
        <v>Грачев Дмитрий Евгеньевич</v>
      </c>
      <c r="N16" s="339" t="str">
        <f>VLOOKUP(L16,'пр.взв.'!B1:G60,3,FALSE)</f>
        <v>29.01.1991 мс</v>
      </c>
      <c r="O16" s="286" t="str">
        <f>VLOOKUP(M16,'пр.взв.'!C1:H60,3,FALSE)</f>
        <v>ЦФО</v>
      </c>
      <c r="P16" s="339" t="str">
        <f>VLOOKUP(L16,'пр.взв.'!B17:G60,5,FALSE)</f>
        <v>Ярославская обл.</v>
      </c>
      <c r="Q16" s="330"/>
      <c r="R16" s="330"/>
      <c r="S16" s="210"/>
      <c r="T16" s="332"/>
    </row>
    <row r="17" spans="1:20" ht="13.5" customHeight="1" thickBot="1">
      <c r="A17" s="317"/>
      <c r="B17" s="336"/>
      <c r="C17" s="338"/>
      <c r="D17" s="340"/>
      <c r="E17" s="291"/>
      <c r="F17" s="287"/>
      <c r="G17" s="331"/>
      <c r="H17" s="331"/>
      <c r="I17" s="323"/>
      <c r="J17" s="333"/>
      <c r="K17" s="329"/>
      <c r="L17" s="336"/>
      <c r="M17" s="338"/>
      <c r="N17" s="340"/>
      <c r="O17" s="287"/>
      <c r="P17" s="340"/>
      <c r="Q17" s="331"/>
      <c r="R17" s="331"/>
      <c r="S17" s="323"/>
      <c r="T17" s="333"/>
    </row>
    <row r="18" spans="1:20" ht="12.75" customHeight="1" hidden="1">
      <c r="A18" s="315">
        <v>4</v>
      </c>
      <c r="B18" s="318">
        <v>13</v>
      </c>
      <c r="C18" s="348" t="str">
        <f>VLOOKUP(B18,'пр.взв.'!B1:G62,2,FALSE)</f>
        <v>Кургинян Эдуард Славикович</v>
      </c>
      <c r="D18" s="349" t="str">
        <f>VLOOKUP(B18,'пр.взв.'!B1:G62,3,FALSE)</f>
        <v>16.12.1986 змс</v>
      </c>
      <c r="E18" s="350" t="str">
        <f>VLOOKUP(C18,'пр.взв.'!C1:H62,3,FALSE)</f>
        <v>ЮФО</v>
      </c>
      <c r="F18" s="350" t="str">
        <f>VLOOKUP(B18,'пр.взв.'!B19:G62,5,FALSE)</f>
        <v>Краснодарский кр.</v>
      </c>
      <c r="G18" s="322"/>
      <c r="H18" s="324"/>
      <c r="I18" s="334"/>
      <c r="J18" s="355"/>
      <c r="K18" s="356">
        <v>12</v>
      </c>
      <c r="L18" s="359">
        <v>14</v>
      </c>
      <c r="M18" s="348" t="str">
        <f>VLOOKUP(L18,'пр.взв.'!B1:G62,2,FALSE)</f>
        <v>Селиванов Егор Павлович</v>
      </c>
      <c r="N18" s="349" t="str">
        <f>VLOOKUP(L18,'пр.взв.'!B1:G62,3,FALSE)</f>
        <v>21.06.1994 мс</v>
      </c>
      <c r="O18" s="350" t="str">
        <f>VLOOKUP(M18,'пр.взв.'!C1:H62,3,FALSE)</f>
        <v>С-Пб</v>
      </c>
      <c r="P18" s="351" t="str">
        <f>VLOOKUP(L18,'пр.взв.'!B19:G62,5,FALSE)</f>
        <v>Санкт-Петербург</v>
      </c>
      <c r="Q18" s="291"/>
      <c r="R18" s="354"/>
      <c r="S18" s="197"/>
      <c r="T18" s="347"/>
    </row>
    <row r="19" spans="1:20" ht="12.75" customHeight="1" hidden="1">
      <c r="A19" s="316"/>
      <c r="B19" s="319"/>
      <c r="C19" s="321"/>
      <c r="D19" s="291"/>
      <c r="E19" s="351"/>
      <c r="F19" s="351"/>
      <c r="G19" s="291"/>
      <c r="H19" s="291"/>
      <c r="I19" s="197"/>
      <c r="J19" s="326"/>
      <c r="K19" s="357"/>
      <c r="L19" s="360"/>
      <c r="M19" s="321"/>
      <c r="N19" s="291"/>
      <c r="O19" s="351"/>
      <c r="P19" s="291"/>
      <c r="Q19" s="291"/>
      <c r="R19" s="291"/>
      <c r="S19" s="197"/>
      <c r="T19" s="326"/>
    </row>
    <row r="20" spans="1:20" ht="12.75" customHeight="1" hidden="1">
      <c r="A20" s="316"/>
      <c r="B20" s="335">
        <v>29</v>
      </c>
      <c r="C20" s="352" t="e">
        <f>VLOOKUP(B20,'пр.взв.'!B2:G64,2,FALSE)</f>
        <v>#N/A</v>
      </c>
      <c r="D20" s="353" t="e">
        <f>VLOOKUP(B20,'пр.взв.'!B2:G64,3,FALSE)</f>
        <v>#N/A</v>
      </c>
      <c r="E20" s="294" t="e">
        <f>VLOOKUP(C20,'пр.взв.'!C2:H64,3,FALSE)</f>
        <v>#N/A</v>
      </c>
      <c r="F20" s="294" t="e">
        <f>VLOOKUP(B20,'пр.взв.'!B21:G64,5,FALSE)</f>
        <v>#N/A</v>
      </c>
      <c r="G20" s="330"/>
      <c r="H20" s="330"/>
      <c r="I20" s="210"/>
      <c r="J20" s="332"/>
      <c r="K20" s="357"/>
      <c r="L20" s="361">
        <v>30</v>
      </c>
      <c r="M20" s="352" t="e">
        <f>VLOOKUP(L20,'пр.взв.'!B2:G64,2,FALSE)</f>
        <v>#N/A</v>
      </c>
      <c r="N20" s="353" t="e">
        <f>VLOOKUP(L20,'пр.взв.'!B2:G64,3,FALSE)</f>
        <v>#N/A</v>
      </c>
      <c r="O20" s="294" t="e">
        <f>VLOOKUP(M20,'пр.взв.'!C2:H64,3,FALSE)</f>
        <v>#N/A</v>
      </c>
      <c r="P20" s="353" t="e">
        <f>VLOOKUP(L20,'пр.взв.'!B21:G64,5,FALSE)</f>
        <v>#N/A</v>
      </c>
      <c r="Q20" s="330"/>
      <c r="R20" s="330"/>
      <c r="S20" s="210"/>
      <c r="T20" s="332"/>
    </row>
    <row r="21" spans="1:20" ht="13.5" customHeight="1" hidden="1" thickBot="1">
      <c r="A21" s="317"/>
      <c r="B21" s="336"/>
      <c r="C21" s="338"/>
      <c r="D21" s="340"/>
      <c r="E21" s="295"/>
      <c r="F21" s="295"/>
      <c r="G21" s="331"/>
      <c r="H21" s="331"/>
      <c r="I21" s="323"/>
      <c r="J21" s="333"/>
      <c r="K21" s="358"/>
      <c r="L21" s="362"/>
      <c r="M21" s="338"/>
      <c r="N21" s="340"/>
      <c r="O21" s="295"/>
      <c r="P21" s="340"/>
      <c r="Q21" s="331"/>
      <c r="R21" s="331"/>
      <c r="S21" s="323"/>
      <c r="T21" s="333"/>
    </row>
    <row r="22" spans="1:20" ht="12.75" customHeight="1">
      <c r="A22" s="315">
        <v>5</v>
      </c>
      <c r="B22" s="318">
        <v>3</v>
      </c>
      <c r="C22" s="342" t="str">
        <f>VLOOKUP(B22,'пр.взв.'!B9:G66,2,FALSE)</f>
        <v>Торгашов Дмитрий Сергеевич</v>
      </c>
      <c r="D22" s="285" t="str">
        <f>VLOOKUP(C22,'пр.взв.'!C9:H66,2,FALSE)</f>
        <v>18.03.1993 мсмк</v>
      </c>
      <c r="E22" s="284" t="str">
        <f>VLOOKUP(D22,'пр.взв.'!D9:I66,2,FALSE)</f>
        <v>УрФО</v>
      </c>
      <c r="F22" s="284" t="str">
        <f>VLOOKUP(B22,'пр.взв.'!B2:G66,5,FALSE)</f>
        <v>Свердловская обл.</v>
      </c>
      <c r="G22" s="343"/>
      <c r="H22" s="344"/>
      <c r="I22" s="346"/>
      <c r="J22" s="345"/>
      <c r="K22" s="327">
        <v>13</v>
      </c>
      <c r="L22" s="318">
        <v>4</v>
      </c>
      <c r="M22" s="342" t="str">
        <f>VLOOKUP(L22,'пр.взв.'!B2:G66,2,FALSE)</f>
        <v>Шульга Виталий Викторович</v>
      </c>
      <c r="N22" s="285" t="str">
        <f>VLOOKUP(L22,'пр.взв.'!B2:G66,3,FALSE)</f>
        <v>15.08.1988 мсмк</v>
      </c>
      <c r="O22" s="284" t="str">
        <f>VLOOKUP(M22,'пр.взв.'!C2:H66,3,FALSE)</f>
        <v>УрФО</v>
      </c>
      <c r="P22" s="285" t="str">
        <f>VLOOKUP(L22,'пр.взв.'!B3:G66,5,FALSE)</f>
        <v>Свердловская обл.</v>
      </c>
      <c r="Q22" s="343"/>
      <c r="R22" s="344"/>
      <c r="S22" s="346"/>
      <c r="T22" s="345"/>
    </row>
    <row r="23" spans="1:20" ht="12.75" customHeight="1">
      <c r="A23" s="316"/>
      <c r="B23" s="319"/>
      <c r="C23" s="321"/>
      <c r="D23" s="291"/>
      <c r="E23" s="285"/>
      <c r="F23" s="285"/>
      <c r="G23" s="291"/>
      <c r="H23" s="291"/>
      <c r="I23" s="197"/>
      <c r="J23" s="326"/>
      <c r="K23" s="328"/>
      <c r="L23" s="319"/>
      <c r="M23" s="321"/>
      <c r="N23" s="291"/>
      <c r="O23" s="285"/>
      <c r="P23" s="291"/>
      <c r="Q23" s="291"/>
      <c r="R23" s="291"/>
      <c r="S23" s="197"/>
      <c r="T23" s="326"/>
    </row>
    <row r="24" spans="1:20" ht="12.75" customHeight="1">
      <c r="A24" s="316"/>
      <c r="B24" s="335">
        <v>19</v>
      </c>
      <c r="C24" s="337" t="str">
        <f>VLOOKUP(B24,'пр.взв.'!B2:G68,2,FALSE)</f>
        <v>Магомедов Мурад Гасанович</v>
      </c>
      <c r="D24" s="339" t="str">
        <f>VLOOKUP(C24,'пр.взв.'!C2:H68,2,FALSE)</f>
        <v>25.10.1988 мс</v>
      </c>
      <c r="E24" s="339" t="str">
        <f>VLOOKUP(D24,'пр.взв.'!D2:I68,2,FALSE)</f>
        <v>ПФО</v>
      </c>
      <c r="F24" s="286" t="str">
        <f>VLOOKUP(B24,'пр.взв.'!B25:G68,5,FALSE)</f>
        <v>Нижегородская обл.</v>
      </c>
      <c r="G24" s="330"/>
      <c r="H24" s="330"/>
      <c r="I24" s="210"/>
      <c r="J24" s="332"/>
      <c r="K24" s="328"/>
      <c r="L24" s="335">
        <v>20</v>
      </c>
      <c r="M24" s="337" t="str">
        <f>VLOOKUP(L24,'пр.взв.'!B2:G68,2,FALSE)</f>
        <v>Певнев Александр Андреевич</v>
      </c>
      <c r="N24" s="339" t="str">
        <f>VLOOKUP(L24,'пр.взв.'!B2:G68,3,FALSE)</f>
        <v>24.06.1994 мс</v>
      </c>
      <c r="O24" s="286" t="str">
        <f>VLOOKUP(M24,'пр.взв.'!C2:H68,3,FALSE)</f>
        <v>СФО</v>
      </c>
      <c r="P24" s="339" t="str">
        <f>VLOOKUP(L24,'пр.взв.'!B25:G68,5,FALSE)</f>
        <v>Красноярский кр.</v>
      </c>
      <c r="Q24" s="330"/>
      <c r="R24" s="330"/>
      <c r="S24" s="210"/>
      <c r="T24" s="332"/>
    </row>
    <row r="25" spans="1:20" ht="13.5" customHeight="1" thickBot="1">
      <c r="A25" s="317"/>
      <c r="B25" s="336"/>
      <c r="C25" s="338"/>
      <c r="D25" s="340"/>
      <c r="E25" s="340"/>
      <c r="F25" s="287"/>
      <c r="G25" s="331"/>
      <c r="H25" s="331"/>
      <c r="I25" s="323"/>
      <c r="J25" s="333"/>
      <c r="K25" s="329"/>
      <c r="L25" s="336"/>
      <c r="M25" s="338"/>
      <c r="N25" s="340"/>
      <c r="O25" s="287"/>
      <c r="P25" s="340"/>
      <c r="Q25" s="331"/>
      <c r="R25" s="331"/>
      <c r="S25" s="323"/>
      <c r="T25" s="333"/>
    </row>
    <row r="26" spans="1:20" ht="12.75" customHeight="1" hidden="1">
      <c r="A26" s="315">
        <v>6</v>
      </c>
      <c r="B26" s="318">
        <v>11</v>
      </c>
      <c r="C26" s="320" t="str">
        <f>VLOOKUP(B26,'пр.взв.'!B2:G70,2,FALSE)</f>
        <v>Долгов Андрей Юрьевич</v>
      </c>
      <c r="D26" s="290" t="str">
        <f>VLOOKUP(B26,'пр.взв.'!B27:G70,3,FALSE)</f>
        <v>02.12.1994 мс</v>
      </c>
      <c r="E26" s="284" t="str">
        <f>VLOOKUP(C26,'пр.взв.'!C27:H70,3,FALSE)</f>
        <v>ЦФО</v>
      </c>
      <c r="F26" s="284" t="str">
        <f>VLOOKUP(B26,'пр.взв.'!B27:G70,5,FALSE)</f>
        <v>Владимирская обл.</v>
      </c>
      <c r="G26" s="322"/>
      <c r="H26" s="324"/>
      <c r="I26" s="334"/>
      <c r="J26" s="341"/>
      <c r="K26" s="327">
        <v>14</v>
      </c>
      <c r="L26" s="318">
        <v>12</v>
      </c>
      <c r="M26" s="320" t="str">
        <f>VLOOKUP(L26,'пр.взв.'!B2:G70,2,FALSE)</f>
        <v>Ефремов Александр Юрьевич</v>
      </c>
      <c r="N26" s="290" t="str">
        <f>VLOOKUP(L26,'пр.взв.'!B2:G70,3,FALSE)</f>
        <v>087.09.1989 мс</v>
      </c>
      <c r="O26" s="284" t="str">
        <f>VLOOKUP(M26,'пр.взв.'!C2:H70,3,FALSE)</f>
        <v>ДВФО</v>
      </c>
      <c r="P26" s="285" t="str">
        <f>VLOOKUP(L26,'пр.взв.'!B27:G70,5,FALSE)</f>
        <v>Приморский кр.</v>
      </c>
      <c r="Q26" s="322"/>
      <c r="R26" s="324"/>
      <c r="S26" s="334"/>
      <c r="T26" s="341"/>
    </row>
    <row r="27" spans="1:20" ht="12.75" customHeight="1" hidden="1">
      <c r="A27" s="316"/>
      <c r="B27" s="319"/>
      <c r="C27" s="321"/>
      <c r="D27" s="291"/>
      <c r="E27" s="285"/>
      <c r="F27" s="285"/>
      <c r="G27" s="291"/>
      <c r="H27" s="291"/>
      <c r="I27" s="197"/>
      <c r="J27" s="326"/>
      <c r="K27" s="328"/>
      <c r="L27" s="319"/>
      <c r="M27" s="321"/>
      <c r="N27" s="291"/>
      <c r="O27" s="285"/>
      <c r="P27" s="291"/>
      <c r="Q27" s="291"/>
      <c r="R27" s="291"/>
      <c r="S27" s="197"/>
      <c r="T27" s="326"/>
    </row>
    <row r="28" spans="1:20" ht="12.75" customHeight="1" hidden="1">
      <c r="A28" s="316"/>
      <c r="B28" s="335">
        <v>27</v>
      </c>
      <c r="C28" s="337" t="e">
        <f>VLOOKUP(B28,'пр.взв.'!B2:G72,2,FALSE)</f>
        <v>#N/A</v>
      </c>
      <c r="D28" s="339" t="e">
        <f>VLOOKUP(B28,'пр.взв.'!B29:G72,3,FALSE)</f>
        <v>#N/A</v>
      </c>
      <c r="E28" s="286" t="e">
        <f>VLOOKUP(C28,'пр.взв.'!C29:H72,3,FALSE)</f>
        <v>#N/A</v>
      </c>
      <c r="F28" s="286" t="e">
        <f>VLOOKUP(B28,'пр.взв.'!B29:G72,5,FALSE)</f>
        <v>#N/A</v>
      </c>
      <c r="G28" s="330"/>
      <c r="H28" s="330"/>
      <c r="I28" s="210"/>
      <c r="J28" s="332"/>
      <c r="K28" s="328"/>
      <c r="L28" s="335">
        <v>28</v>
      </c>
      <c r="M28" s="352" t="e">
        <f>VLOOKUP(L28,'пр.взв.'!B2:G72,2,FALSE)</f>
        <v>#N/A</v>
      </c>
      <c r="N28" s="353" t="e">
        <f>VLOOKUP(L28,'пр.взв.'!B2:G72,3,FALSE)</f>
        <v>#N/A</v>
      </c>
      <c r="O28" s="294" t="e">
        <f>VLOOKUP(M28,'пр.взв.'!C2:H72,3,FALSE)</f>
        <v>#N/A</v>
      </c>
      <c r="P28" s="353" t="e">
        <f>VLOOKUP(L28,'пр.взв.'!B29:G72,5,FALSE)</f>
        <v>#N/A</v>
      </c>
      <c r="Q28" s="330"/>
      <c r="R28" s="330"/>
      <c r="S28" s="210"/>
      <c r="T28" s="332"/>
    </row>
    <row r="29" spans="1:20" ht="13.5" customHeight="1" hidden="1" thickBot="1">
      <c r="A29" s="317"/>
      <c r="B29" s="336"/>
      <c r="C29" s="338"/>
      <c r="D29" s="340"/>
      <c r="E29" s="287"/>
      <c r="F29" s="287"/>
      <c r="G29" s="331"/>
      <c r="H29" s="331"/>
      <c r="I29" s="323"/>
      <c r="J29" s="333"/>
      <c r="K29" s="329"/>
      <c r="L29" s="336"/>
      <c r="M29" s="338"/>
      <c r="N29" s="340"/>
      <c r="O29" s="295"/>
      <c r="P29" s="340"/>
      <c r="Q29" s="331"/>
      <c r="R29" s="331"/>
      <c r="S29" s="323"/>
      <c r="T29" s="333"/>
    </row>
    <row r="30" spans="1:20" ht="12.75" customHeight="1" hidden="1">
      <c r="A30" s="315">
        <v>7</v>
      </c>
      <c r="B30" s="318">
        <v>7</v>
      </c>
      <c r="C30" s="320" t="str">
        <f>VLOOKUP(B30,'пр.взв.'!B8:G74,2,FALSE)</f>
        <v>Саакян Паруйр Рубикович</v>
      </c>
      <c r="D30" s="285" t="str">
        <f>VLOOKUP(C30,'пр.взв.'!C8:H74,2,FALSE)</f>
        <v>24.07.1994 мс</v>
      </c>
      <c r="E30" s="284" t="str">
        <f>VLOOKUP(D30,'пр.взв.'!D8:I74,2,FALSE)</f>
        <v>СФО</v>
      </c>
      <c r="F30" s="284" t="str">
        <f>VLOOKUP(B30,'пр.взв.'!B3:G74,5,FALSE)</f>
        <v>Красноярский кр.</v>
      </c>
      <c r="G30" s="343"/>
      <c r="H30" s="344"/>
      <c r="I30" s="346"/>
      <c r="J30" s="345"/>
      <c r="K30" s="327">
        <v>15</v>
      </c>
      <c r="L30" s="318">
        <v>8</v>
      </c>
      <c r="M30" s="342" t="str">
        <f>VLOOKUP(L30,'пр.взв.'!B3:G74,2,FALSE)</f>
        <v>Иванов Анатолий Викторович</v>
      </c>
      <c r="N30" s="285" t="str">
        <f>VLOOKUP(L30,'пр.взв.'!B3:G74,3,FALSE)</f>
        <v>05.02.1987 мс</v>
      </c>
      <c r="O30" s="284" t="str">
        <f>VLOOKUP(M30,'пр.взв.'!C3:H74,3,FALSE)</f>
        <v>УрФО</v>
      </c>
      <c r="P30" s="285" t="str">
        <f>VLOOKUP(L30,'пр.взв.'!B3:G74,5,FALSE)</f>
        <v>Курганская обл.</v>
      </c>
      <c r="Q30" s="343"/>
      <c r="R30" s="344"/>
      <c r="S30" s="346"/>
      <c r="T30" s="345"/>
    </row>
    <row r="31" spans="1:20" ht="12.75" customHeight="1" hidden="1">
      <c r="A31" s="316"/>
      <c r="B31" s="319"/>
      <c r="C31" s="321"/>
      <c r="D31" s="291"/>
      <c r="E31" s="285"/>
      <c r="F31" s="285"/>
      <c r="G31" s="291"/>
      <c r="H31" s="291"/>
      <c r="I31" s="197"/>
      <c r="J31" s="326"/>
      <c r="K31" s="328"/>
      <c r="L31" s="319"/>
      <c r="M31" s="321"/>
      <c r="N31" s="291"/>
      <c r="O31" s="285"/>
      <c r="P31" s="291"/>
      <c r="Q31" s="291"/>
      <c r="R31" s="291"/>
      <c r="S31" s="197"/>
      <c r="T31" s="326"/>
    </row>
    <row r="32" spans="1:20" ht="12.75" customHeight="1" hidden="1">
      <c r="A32" s="316"/>
      <c r="B32" s="335">
        <v>23</v>
      </c>
      <c r="C32" s="342" t="e">
        <f>VLOOKUP(B32,'пр.взв.'!B10:G76,2,FALSE)</f>
        <v>#N/A</v>
      </c>
      <c r="D32" s="339" t="e">
        <f>VLOOKUP(C32,'пр.взв.'!C10:H76,2,FALSE)</f>
        <v>#N/A</v>
      </c>
      <c r="E32" s="286" t="e">
        <f>VLOOKUP(D32,'пр.взв.'!D10:I76,2,FALSE)</f>
        <v>#N/A</v>
      </c>
      <c r="F32" s="286" t="e">
        <f>VLOOKUP(B32,'пр.взв.'!B33:G76,5,FALSE)</f>
        <v>#N/A</v>
      </c>
      <c r="G32" s="330"/>
      <c r="H32" s="330"/>
      <c r="I32" s="210"/>
      <c r="J32" s="332"/>
      <c r="K32" s="328"/>
      <c r="L32" s="335">
        <v>24</v>
      </c>
      <c r="M32" s="337" t="e">
        <f>VLOOKUP(L32,'пр.взв.'!B3:G76,2,FALSE)</f>
        <v>#N/A</v>
      </c>
      <c r="N32" s="339" t="e">
        <f>VLOOKUP(L32,'пр.взв.'!B3:G76,3,FALSE)</f>
        <v>#N/A</v>
      </c>
      <c r="O32" s="286" t="e">
        <f>VLOOKUP(M32,'пр.взв.'!C3:H76,3,FALSE)</f>
        <v>#N/A</v>
      </c>
      <c r="P32" s="339" t="e">
        <f>VLOOKUP(L32,'пр.взв.'!B33:G76,5,FALSE)</f>
        <v>#N/A</v>
      </c>
      <c r="Q32" s="330"/>
      <c r="R32" s="330"/>
      <c r="S32" s="210"/>
      <c r="T32" s="332"/>
    </row>
    <row r="33" spans="1:20" ht="13.5" customHeight="1" hidden="1" thickBot="1">
      <c r="A33" s="317"/>
      <c r="B33" s="336"/>
      <c r="C33" s="338"/>
      <c r="D33" s="340"/>
      <c r="E33" s="287"/>
      <c r="F33" s="287"/>
      <c r="G33" s="331"/>
      <c r="H33" s="331"/>
      <c r="I33" s="323"/>
      <c r="J33" s="333"/>
      <c r="K33" s="329"/>
      <c r="L33" s="336"/>
      <c r="M33" s="338"/>
      <c r="N33" s="340"/>
      <c r="O33" s="287"/>
      <c r="P33" s="340"/>
      <c r="Q33" s="331"/>
      <c r="R33" s="331"/>
      <c r="S33" s="323"/>
      <c r="T33" s="333"/>
    </row>
    <row r="34" spans="1:20" ht="12.75" customHeight="1" hidden="1">
      <c r="A34" s="315">
        <v>8</v>
      </c>
      <c r="B34" s="318">
        <v>15</v>
      </c>
      <c r="C34" s="342" t="str">
        <f>VLOOKUP(B34,'пр.взв.'!B3:G78,2,FALSE)</f>
        <v>Елисеев Дмитрий Михайлович</v>
      </c>
      <c r="D34" s="285" t="str">
        <f>VLOOKUP(C34,'пр.взв.'!C3:H78,2,FALSE)</f>
        <v>25.09.1992 змс</v>
      </c>
      <c r="E34" s="284" t="str">
        <f>VLOOKUP(D34,'пр.взв.'!D3:I78,2,FALSE)</f>
        <v>С-Пб</v>
      </c>
      <c r="F34" s="284" t="str">
        <f>VLOOKUP(B34,'пр.взв.'!B35:G78,5,FALSE)</f>
        <v>Санкт-Петербург</v>
      </c>
      <c r="G34" s="291"/>
      <c r="H34" s="354"/>
      <c r="I34" s="197"/>
      <c r="J34" s="347"/>
      <c r="K34" s="327">
        <v>16</v>
      </c>
      <c r="L34" s="318">
        <v>16</v>
      </c>
      <c r="M34" s="342" t="str">
        <f>VLOOKUP(L34,'пр.взв.'!B3:G78,2,FALSE)</f>
        <v>Михайлин Вячеслав Вячеславович</v>
      </c>
      <c r="N34" s="285" t="str">
        <f>VLOOKUP(L34,'пр.взв.'!B3:G78,3,FALSE)</f>
        <v>06.10.1986 мсмк</v>
      </c>
      <c r="O34" s="284" t="str">
        <f>VLOOKUP(M34,'пр.взв.'!C3:H78,3,FALSE)</f>
        <v>Моск</v>
      </c>
      <c r="P34" s="285" t="str">
        <f>VLOOKUP(L34,'пр.взв.'!B35:G78,5,FALSE)</f>
        <v>Москва</v>
      </c>
      <c r="Q34" s="291"/>
      <c r="R34" s="354"/>
      <c r="S34" s="197"/>
      <c r="T34" s="347"/>
    </row>
    <row r="35" spans="1:20" ht="12.75" customHeight="1" hidden="1">
      <c r="A35" s="316"/>
      <c r="B35" s="319"/>
      <c r="C35" s="321"/>
      <c r="D35" s="291"/>
      <c r="E35" s="285"/>
      <c r="F35" s="285"/>
      <c r="G35" s="291"/>
      <c r="H35" s="291"/>
      <c r="I35" s="197"/>
      <c r="J35" s="326"/>
      <c r="K35" s="328"/>
      <c r="L35" s="319"/>
      <c r="M35" s="321"/>
      <c r="N35" s="291"/>
      <c r="O35" s="285"/>
      <c r="P35" s="291"/>
      <c r="Q35" s="291"/>
      <c r="R35" s="291"/>
      <c r="S35" s="197"/>
      <c r="T35" s="326"/>
    </row>
    <row r="36" spans="1:20" ht="12.75" customHeight="1" hidden="1">
      <c r="A36" s="316"/>
      <c r="B36" s="335">
        <v>31</v>
      </c>
      <c r="C36" s="337" t="e">
        <f>VLOOKUP(B36,'пр.взв.'!B5:G80,2,FALSE)</f>
        <v>#N/A</v>
      </c>
      <c r="D36" s="294" t="e">
        <f>VLOOKUP(C36,'пр.взв.'!C5:H80,2,FALSE)</f>
        <v>#N/A</v>
      </c>
      <c r="E36" s="294" t="e">
        <f>VLOOKUP(D36,'пр.взв.'!D5:I80,2,FALSE)</f>
        <v>#N/A</v>
      </c>
      <c r="F36" s="294" t="e">
        <f>VLOOKUP(B36,'пр.взв.'!B37:G80,5,FALSE)</f>
        <v>#N/A</v>
      </c>
      <c r="G36" s="330"/>
      <c r="H36" s="330"/>
      <c r="I36" s="210"/>
      <c r="J36" s="332"/>
      <c r="K36" s="328"/>
      <c r="L36" s="335">
        <v>32</v>
      </c>
      <c r="M36" s="352" t="e">
        <f>VLOOKUP(L36,'пр.взв.'!B3:G80,2,FALSE)</f>
        <v>#N/A</v>
      </c>
      <c r="N36" s="353" t="e">
        <f>VLOOKUP(L36,'пр.взв.'!B3:G80,3,FALSE)</f>
        <v>#N/A</v>
      </c>
      <c r="O36" s="294" t="e">
        <f>VLOOKUP(M36,'пр.взв.'!C3:H80,3,FALSE)</f>
        <v>#N/A</v>
      </c>
      <c r="P36" s="351" t="e">
        <f>VLOOKUP(L36,'пр.взв.'!B37:G80,5,FALSE)</f>
        <v>#N/A</v>
      </c>
      <c r="Q36" s="330"/>
      <c r="R36" s="330"/>
      <c r="S36" s="210"/>
      <c r="T36" s="332"/>
    </row>
    <row r="37" spans="1:20" ht="13.5" customHeight="1" hidden="1" thickBot="1">
      <c r="A37" s="317"/>
      <c r="B37" s="336"/>
      <c r="C37" s="338"/>
      <c r="D37" s="295"/>
      <c r="E37" s="295"/>
      <c r="F37" s="295"/>
      <c r="G37" s="331"/>
      <c r="H37" s="331"/>
      <c r="I37" s="323"/>
      <c r="J37" s="333"/>
      <c r="K37" s="329"/>
      <c r="L37" s="336"/>
      <c r="M37" s="338"/>
      <c r="N37" s="340"/>
      <c r="O37" s="295"/>
      <c r="P37" s="340"/>
      <c r="Q37" s="331"/>
      <c r="R37" s="331"/>
      <c r="S37" s="323"/>
      <c r="T37" s="333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100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100 кг.</v>
      </c>
      <c r="R39" s="76"/>
      <c r="S39" s="76"/>
      <c r="T39" s="76"/>
    </row>
    <row r="40" spans="1:20" ht="12.75" customHeight="1">
      <c r="A40" s="303" t="s">
        <v>44</v>
      </c>
      <c r="B40" s="305" t="s">
        <v>5</v>
      </c>
      <c r="C40" s="296" t="s">
        <v>6</v>
      </c>
      <c r="D40" s="307" t="s">
        <v>15</v>
      </c>
      <c r="E40" s="311" t="s">
        <v>16</v>
      </c>
      <c r="F40" s="312"/>
      <c r="G40" s="296" t="s">
        <v>17</v>
      </c>
      <c r="H40" s="292" t="s">
        <v>45</v>
      </c>
      <c r="I40" s="298" t="s">
        <v>18</v>
      </c>
      <c r="J40" s="309" t="s">
        <v>19</v>
      </c>
      <c r="K40" s="363" t="s">
        <v>44</v>
      </c>
      <c r="L40" s="305" t="s">
        <v>5</v>
      </c>
      <c r="M40" s="296" t="s">
        <v>6</v>
      </c>
      <c r="N40" s="307" t="s">
        <v>15</v>
      </c>
      <c r="O40" s="365" t="s">
        <v>16</v>
      </c>
      <c r="P40" s="366"/>
      <c r="Q40" s="296" t="s">
        <v>17</v>
      </c>
      <c r="R40" s="292" t="s">
        <v>45</v>
      </c>
      <c r="S40" s="298" t="s">
        <v>18</v>
      </c>
      <c r="T40" s="309" t="s">
        <v>19</v>
      </c>
    </row>
    <row r="41" spans="1:20" ht="13.5" customHeight="1" thickBot="1">
      <c r="A41" s="304"/>
      <c r="B41" s="306" t="s">
        <v>38</v>
      </c>
      <c r="C41" s="297"/>
      <c r="D41" s="308"/>
      <c r="E41" s="313"/>
      <c r="F41" s="314"/>
      <c r="G41" s="297"/>
      <c r="H41" s="293"/>
      <c r="I41" s="299"/>
      <c r="J41" s="310" t="s">
        <v>39</v>
      </c>
      <c r="K41" s="364"/>
      <c r="L41" s="306" t="s">
        <v>38</v>
      </c>
      <c r="M41" s="297"/>
      <c r="N41" s="308"/>
      <c r="O41" s="367"/>
      <c r="P41" s="368"/>
      <c r="Q41" s="297"/>
      <c r="R41" s="293"/>
      <c r="S41" s="299"/>
      <c r="T41" s="310" t="s">
        <v>39</v>
      </c>
    </row>
    <row r="42" spans="1:20" ht="12.75" customHeight="1">
      <c r="A42" s="315">
        <v>1</v>
      </c>
      <c r="B42" s="369">
        <f>'пр.хода'!E8</f>
        <v>1</v>
      </c>
      <c r="C42" s="342" t="str">
        <f>VLOOKUP(B42,'пр.взв.'!B4:G86,2,FALSE)</f>
        <v>Черноскулов Альсим Леонидович </v>
      </c>
      <c r="D42" s="285" t="str">
        <f>VLOOKUP(C42,'пр.взв.'!C4:H86,2,FALSE)</f>
        <v>11.05.1983 змс</v>
      </c>
      <c r="E42" s="284" t="str">
        <f>VLOOKUP(D42,'пр.взв.'!D4:I86,2,FALSE)</f>
        <v>УрФО</v>
      </c>
      <c r="F42" s="284" t="str">
        <f>VLOOKUP(B42,'пр.взв.'!B3:G86,5,FALSE)</f>
        <v>Свердловская обл.</v>
      </c>
      <c r="G42" s="343"/>
      <c r="H42" s="344"/>
      <c r="I42" s="346"/>
      <c r="J42" s="345"/>
      <c r="K42" s="371">
        <v>5</v>
      </c>
      <c r="L42" s="369">
        <f>'пр.хода'!T8</f>
        <v>2</v>
      </c>
      <c r="M42" s="320" t="str">
        <f>VLOOKUP(L42,'пр.взв.'!B4:G86,2,FALSE)</f>
        <v>Минаков Дмитрий Викторович</v>
      </c>
      <c r="N42" s="290" t="str">
        <f>VLOOKUP(L42,'пр.взв.'!B4:G86,3,FALSE)</f>
        <v>14.09.1987 мсмк</v>
      </c>
      <c r="O42" s="284" t="str">
        <f>VLOOKUP(M42,'пр.взв.'!C4:H86,3,FALSE)</f>
        <v>ЦФО</v>
      </c>
      <c r="P42" s="290" t="str">
        <f>VLOOKUP(L42,'пр.взв.'!B4:G86,5,FALSE)</f>
        <v>Брянская обл.</v>
      </c>
      <c r="Q42" s="322"/>
      <c r="R42" s="324"/>
      <c r="S42" s="334"/>
      <c r="T42" s="325"/>
    </row>
    <row r="43" spans="1:20" ht="12.75">
      <c r="A43" s="316"/>
      <c r="B43" s="370"/>
      <c r="C43" s="321"/>
      <c r="D43" s="291"/>
      <c r="E43" s="285"/>
      <c r="F43" s="285"/>
      <c r="G43" s="291"/>
      <c r="H43" s="291"/>
      <c r="I43" s="197"/>
      <c r="J43" s="326"/>
      <c r="K43" s="372"/>
      <c r="L43" s="370"/>
      <c r="M43" s="321"/>
      <c r="N43" s="291"/>
      <c r="O43" s="285"/>
      <c r="P43" s="291"/>
      <c r="Q43" s="291"/>
      <c r="R43" s="291"/>
      <c r="S43" s="197"/>
      <c r="T43" s="326"/>
    </row>
    <row r="44" spans="1:20" ht="12.75" customHeight="1">
      <c r="A44" s="316"/>
      <c r="B44" s="374">
        <f>'пр.хода'!E12</f>
        <v>9</v>
      </c>
      <c r="C44" s="342" t="str">
        <f>VLOOKUP(B44,'пр.взв.'!B6:G88,2,FALSE)</f>
        <v>Латушкин Никита Сергеевич</v>
      </c>
      <c r="D44" s="339" t="str">
        <f>VLOOKUP(C44,'пр.взв.'!C6:H88,2,FALSE)</f>
        <v>07.08.1995 кмс</v>
      </c>
      <c r="E44" s="286" t="str">
        <f>VLOOKUP(D44,'пр.взв.'!D6:I88,2,FALSE)</f>
        <v>СФО</v>
      </c>
      <c r="F44" s="286" t="str">
        <f>VLOOKUP(B44,'пр.взв.'!B5:G88,5,FALSE)</f>
        <v>Новосибирская обл.</v>
      </c>
      <c r="G44" s="330"/>
      <c r="H44" s="330"/>
      <c r="I44" s="210"/>
      <c r="J44" s="332"/>
      <c r="K44" s="372"/>
      <c r="L44" s="374">
        <f>'пр.хода'!T12</f>
        <v>10</v>
      </c>
      <c r="M44" s="337" t="str">
        <f>VLOOKUP(L44,'пр.взв.'!B3:G88,2,FALSE)</f>
        <v>Баялиев Мовладий Хусеевич</v>
      </c>
      <c r="N44" s="339" t="str">
        <f>VLOOKUP(L44,'пр.взв.'!B3:G88,3,FALSE)</f>
        <v>06.04.1984 мсмк</v>
      </c>
      <c r="O44" s="286" t="str">
        <f>VLOOKUP(M44,'пр.взв.'!C3:H88,3,FALSE)</f>
        <v>ЮФО</v>
      </c>
      <c r="P44" s="339" t="str">
        <f>VLOOKUP(L44,'пр.взв.'!B6:G88,5,FALSE)</f>
        <v>Краснодарский кр.</v>
      </c>
      <c r="Q44" s="330"/>
      <c r="R44" s="330"/>
      <c r="S44" s="210"/>
      <c r="T44" s="332"/>
    </row>
    <row r="45" spans="1:20" ht="13.5" thickBot="1">
      <c r="A45" s="317"/>
      <c r="B45" s="375"/>
      <c r="C45" s="321"/>
      <c r="D45" s="340"/>
      <c r="E45" s="287"/>
      <c r="F45" s="287"/>
      <c r="G45" s="331"/>
      <c r="H45" s="331"/>
      <c r="I45" s="323"/>
      <c r="J45" s="333"/>
      <c r="K45" s="373"/>
      <c r="L45" s="375"/>
      <c r="M45" s="338"/>
      <c r="N45" s="340"/>
      <c r="O45" s="287"/>
      <c r="P45" s="340"/>
      <c r="Q45" s="331"/>
      <c r="R45" s="331"/>
      <c r="S45" s="323"/>
      <c r="T45" s="333"/>
    </row>
    <row r="46" spans="1:20" ht="12.75" customHeight="1">
      <c r="A46" s="315">
        <v>2</v>
      </c>
      <c r="B46" s="369">
        <f>'пр.хода'!E16</f>
        <v>5</v>
      </c>
      <c r="C46" s="376" t="str">
        <f>VLOOKUP(B46,'пр.взв.'!B3:G90,2,FALSE)</f>
        <v>Самойлович Сергей Александрович</v>
      </c>
      <c r="D46" s="290" t="str">
        <f>VLOOKUP(C46,'пр.взв.'!C3:H90,2,FALSE)</f>
        <v>06.12.1984 мсмк</v>
      </c>
      <c r="E46" s="284" t="str">
        <f>VLOOKUP(D46,'пр.взв.'!D3:I90,2,FALSE)</f>
        <v>СЗФО</v>
      </c>
      <c r="F46" s="284" t="str">
        <f>VLOOKUP(B46,'пр.взв.'!B7:G90,5,FALSE)</f>
        <v>Калининградская обл.</v>
      </c>
      <c r="G46" s="322"/>
      <c r="H46" s="324"/>
      <c r="I46" s="334"/>
      <c r="J46" s="341"/>
      <c r="K46" s="371">
        <v>6</v>
      </c>
      <c r="L46" s="369">
        <f>'пр.хода'!T16</f>
        <v>6</v>
      </c>
      <c r="M46" s="320" t="str">
        <f>VLOOKUP(L46,'пр.взв.'!B3:G90,2,FALSE)</f>
        <v>Лукашук Илья Игоревич </v>
      </c>
      <c r="N46" s="290" t="str">
        <f>VLOOKUP(L46,'пр.взв.'!B3:G90,3,FALSE)</f>
        <v>22.06.1991 мс</v>
      </c>
      <c r="O46" s="284" t="str">
        <f>VLOOKUP(M46,'пр.взв.'!C3:H90,3,FALSE)</f>
        <v>УрФО</v>
      </c>
      <c r="P46" s="285" t="str">
        <f>VLOOKUP(L46,'пр.взв.'!B8:G90,5,FALSE)</f>
        <v>Курганская обл.</v>
      </c>
      <c r="Q46" s="322"/>
      <c r="R46" s="324"/>
      <c r="S46" s="334"/>
      <c r="T46" s="341"/>
    </row>
    <row r="47" spans="1:20" ht="12.75">
      <c r="A47" s="316"/>
      <c r="B47" s="370"/>
      <c r="C47" s="342"/>
      <c r="D47" s="291"/>
      <c r="E47" s="285"/>
      <c r="F47" s="285"/>
      <c r="G47" s="291"/>
      <c r="H47" s="291"/>
      <c r="I47" s="197"/>
      <c r="J47" s="326"/>
      <c r="K47" s="372"/>
      <c r="L47" s="370"/>
      <c r="M47" s="321"/>
      <c r="N47" s="291"/>
      <c r="O47" s="285"/>
      <c r="P47" s="291"/>
      <c r="Q47" s="291"/>
      <c r="R47" s="291"/>
      <c r="S47" s="197"/>
      <c r="T47" s="326"/>
    </row>
    <row r="48" spans="1:20" ht="12.75" customHeight="1">
      <c r="A48" s="316"/>
      <c r="B48" s="374">
        <f>'пр.хода'!E20</f>
        <v>13</v>
      </c>
      <c r="C48" s="337" t="str">
        <f>VLOOKUP(B48,'пр.взв.'!B3:G92,2,FALSE)</f>
        <v>Кургинян Эдуард Славикович</v>
      </c>
      <c r="D48" s="339" t="str">
        <f>VLOOKUP(C48,'пр.взв.'!C3:H92,2,FALSE)</f>
        <v>16.12.1986 змс</v>
      </c>
      <c r="E48" s="286" t="str">
        <f>VLOOKUP(D48,'пр.взв.'!D3:I92,2,FALSE)</f>
        <v>ЮФО</v>
      </c>
      <c r="F48" s="286" t="str">
        <f>VLOOKUP(B48,'пр.взв.'!B9:G92,5,FALSE)</f>
        <v>Краснодарский кр.</v>
      </c>
      <c r="G48" s="330"/>
      <c r="H48" s="330"/>
      <c r="I48" s="210"/>
      <c r="J48" s="332"/>
      <c r="K48" s="372"/>
      <c r="L48" s="374">
        <f>'пр.хода'!T20</f>
        <v>14</v>
      </c>
      <c r="M48" s="337" t="str">
        <f>VLOOKUP(L48,'пр.взв.'!B3:G92,2,FALSE)</f>
        <v>Селиванов Егор Павлович</v>
      </c>
      <c r="N48" s="339" t="str">
        <f>VLOOKUP(L48,'пр.взв.'!B3:G92,3,FALSE)</f>
        <v>21.06.1994 мс</v>
      </c>
      <c r="O48" s="286" t="str">
        <f>VLOOKUP(M48,'пр.взв.'!C3:H92,3,FALSE)</f>
        <v>С-Пб</v>
      </c>
      <c r="P48" s="339" t="str">
        <f>VLOOKUP(L48,'пр.взв.'!B10:G92,5,FALSE)</f>
        <v>Санкт-Петербург</v>
      </c>
      <c r="Q48" s="330"/>
      <c r="R48" s="330"/>
      <c r="S48" s="210"/>
      <c r="T48" s="332"/>
    </row>
    <row r="49" spans="1:20" ht="13.5" thickBot="1">
      <c r="A49" s="317"/>
      <c r="B49" s="375"/>
      <c r="C49" s="338"/>
      <c r="D49" s="340"/>
      <c r="E49" s="287"/>
      <c r="F49" s="287"/>
      <c r="G49" s="331"/>
      <c r="H49" s="331"/>
      <c r="I49" s="323"/>
      <c r="J49" s="333"/>
      <c r="K49" s="373"/>
      <c r="L49" s="375"/>
      <c r="M49" s="338"/>
      <c r="N49" s="340"/>
      <c r="O49" s="287"/>
      <c r="P49" s="340"/>
      <c r="Q49" s="331"/>
      <c r="R49" s="331"/>
      <c r="S49" s="323"/>
      <c r="T49" s="333"/>
    </row>
    <row r="50" spans="1:20" ht="12.75" customHeight="1">
      <c r="A50" s="315">
        <v>3</v>
      </c>
      <c r="B50" s="369">
        <f>'пр.хода'!E24</f>
        <v>3</v>
      </c>
      <c r="C50" s="342" t="str">
        <f>VLOOKUP(B50,'пр.взв.'!B3:G94,2,FALSE)</f>
        <v>Торгашов Дмитрий Сергеевич</v>
      </c>
      <c r="D50" s="285" t="str">
        <f>VLOOKUP(C50,'пр.взв.'!C3:H94,2,FALSE)</f>
        <v>18.03.1993 мсмк</v>
      </c>
      <c r="E50" s="284" t="str">
        <f>VLOOKUP(D50,'пр.взв.'!D3:I94,2,FALSE)</f>
        <v>УрФО</v>
      </c>
      <c r="F50" s="284" t="str">
        <f>VLOOKUP(B50,'пр.взв.'!B11:G94,5,FALSE)</f>
        <v>Свердловская обл.</v>
      </c>
      <c r="G50" s="343"/>
      <c r="H50" s="344"/>
      <c r="I50" s="346"/>
      <c r="J50" s="345"/>
      <c r="K50" s="371">
        <v>7</v>
      </c>
      <c r="L50" s="369">
        <f>'пр.хода'!T24</f>
        <v>20</v>
      </c>
      <c r="M50" s="342" t="str">
        <f>VLOOKUP(L50,'пр.взв.'!B3:G94,2,FALSE)</f>
        <v>Певнев Александр Андреевич</v>
      </c>
      <c r="N50" s="285" t="str">
        <f>VLOOKUP(L50,'пр.взв.'!B3:G94,3,FALSE)</f>
        <v>24.06.1994 мс</v>
      </c>
      <c r="O50" s="284" t="str">
        <f>VLOOKUP(M50,'пр.взв.'!C3:H94,3,FALSE)</f>
        <v>СФО</v>
      </c>
      <c r="P50" s="285" t="str">
        <f>VLOOKUP(L50,'пр.взв.'!B12:G94,5,FALSE)</f>
        <v>Красноярский кр.</v>
      </c>
      <c r="Q50" s="343"/>
      <c r="R50" s="344"/>
      <c r="S50" s="346"/>
      <c r="T50" s="345"/>
    </row>
    <row r="51" spans="1:20" ht="12.75">
      <c r="A51" s="316"/>
      <c r="B51" s="370"/>
      <c r="C51" s="321"/>
      <c r="D51" s="291"/>
      <c r="E51" s="285"/>
      <c r="F51" s="285"/>
      <c r="G51" s="291"/>
      <c r="H51" s="291"/>
      <c r="I51" s="197"/>
      <c r="J51" s="326"/>
      <c r="K51" s="372"/>
      <c r="L51" s="370"/>
      <c r="M51" s="321"/>
      <c r="N51" s="291"/>
      <c r="O51" s="285"/>
      <c r="P51" s="291"/>
      <c r="Q51" s="291"/>
      <c r="R51" s="291"/>
      <c r="S51" s="197"/>
      <c r="T51" s="326"/>
    </row>
    <row r="52" spans="1:20" ht="12.75" customHeight="1">
      <c r="A52" s="316"/>
      <c r="B52" s="374">
        <f>'пр.хода'!E28</f>
        <v>11</v>
      </c>
      <c r="C52" s="337" t="str">
        <f>VLOOKUP(B52,'пр.взв.'!B3:G96,2,FALSE)</f>
        <v>Долгов Андрей Юрьевич</v>
      </c>
      <c r="D52" s="339" t="str">
        <f>VLOOKUP(C52,'пр.взв.'!C3:H96,2,FALSE)</f>
        <v>02.12.1994 мс</v>
      </c>
      <c r="E52" s="286" t="str">
        <f>VLOOKUP(D52,'пр.взв.'!D3:I96,2,FALSE)</f>
        <v>ЦФО</v>
      </c>
      <c r="F52" s="286" t="str">
        <f>VLOOKUP(B52,'пр.взв.'!B13:G96,5,FALSE)</f>
        <v>Владимирская обл.</v>
      </c>
      <c r="G52" s="330"/>
      <c r="H52" s="330"/>
      <c r="I52" s="210"/>
      <c r="J52" s="332"/>
      <c r="K52" s="372"/>
      <c r="L52" s="374">
        <f>'пр.хода'!T28</f>
        <v>12</v>
      </c>
      <c r="M52" s="337" t="str">
        <f>VLOOKUP(L52,'пр.взв.'!B3:G96,2,FALSE)</f>
        <v>Ефремов Александр Юрьевич</v>
      </c>
      <c r="N52" s="339" t="str">
        <f>VLOOKUP(L52,'пр.взв.'!B3:G96,3,FALSE)</f>
        <v>087.09.1989 мс</v>
      </c>
      <c r="O52" s="286" t="str">
        <f>VLOOKUP(M52,'пр.взв.'!C3:H96,3,FALSE)</f>
        <v>ДВФО</v>
      </c>
      <c r="P52" s="339" t="str">
        <f>VLOOKUP(L52,'пр.взв.'!B14:G96,5,FALSE)</f>
        <v>Приморский кр.</v>
      </c>
      <c r="Q52" s="330"/>
      <c r="R52" s="330"/>
      <c r="S52" s="210"/>
      <c r="T52" s="332"/>
    </row>
    <row r="53" spans="1:20" ht="13.5" thickBot="1">
      <c r="A53" s="317"/>
      <c r="B53" s="375"/>
      <c r="C53" s="338"/>
      <c r="D53" s="340"/>
      <c r="E53" s="287"/>
      <c r="F53" s="287"/>
      <c r="G53" s="331"/>
      <c r="H53" s="331"/>
      <c r="I53" s="323"/>
      <c r="J53" s="333"/>
      <c r="K53" s="373"/>
      <c r="L53" s="375"/>
      <c r="M53" s="338"/>
      <c r="N53" s="340"/>
      <c r="O53" s="287"/>
      <c r="P53" s="340"/>
      <c r="Q53" s="331"/>
      <c r="R53" s="331"/>
      <c r="S53" s="323"/>
      <c r="T53" s="333"/>
    </row>
    <row r="54" spans="1:20" ht="12.75" customHeight="1">
      <c r="A54" s="315">
        <v>4</v>
      </c>
      <c r="B54" s="369">
        <f>'пр.хода'!E32</f>
        <v>7</v>
      </c>
      <c r="C54" s="320" t="str">
        <f>VLOOKUP(B54,'пр.взв.'!B3:G98,2,FALSE)</f>
        <v>Саакян Паруйр Рубикович</v>
      </c>
      <c r="D54" s="290" t="str">
        <f>VLOOKUP(C54,'пр.взв.'!C3:H98,2,FALSE)</f>
        <v>24.07.1994 мс</v>
      </c>
      <c r="E54" s="284" t="str">
        <f>VLOOKUP(D54,'пр.взв.'!D3:I98,2,FALSE)</f>
        <v>СФО</v>
      </c>
      <c r="F54" s="284" t="str">
        <f>VLOOKUP(B54,'пр.взв.'!B15:G98,5,FALSE)</f>
        <v>Красноярский кр.</v>
      </c>
      <c r="G54" s="322"/>
      <c r="H54" s="324"/>
      <c r="I54" s="334"/>
      <c r="J54" s="341"/>
      <c r="K54" s="371">
        <v>8</v>
      </c>
      <c r="L54" s="369">
        <f>'пр.хода'!T32</f>
        <v>8</v>
      </c>
      <c r="M54" s="320" t="str">
        <f>VLOOKUP(L54,'пр.взв.'!B3:G98,2,FALSE)</f>
        <v>Иванов Анатолий Викторович</v>
      </c>
      <c r="N54" s="290" t="str">
        <f>VLOOKUP(L54,'пр.взв.'!B3:G98,3,FALSE)</f>
        <v>05.02.1987 мс</v>
      </c>
      <c r="O54" s="284" t="str">
        <f>VLOOKUP(M54,'пр.взв.'!C3:H98,3,FALSE)</f>
        <v>УрФО</v>
      </c>
      <c r="P54" s="285" t="str">
        <f>VLOOKUP(L54,'пр.взв.'!B16:G98,5,FALSE)</f>
        <v>Курганская обл.</v>
      </c>
      <c r="Q54" s="322"/>
      <c r="R54" s="324"/>
      <c r="S54" s="334"/>
      <c r="T54" s="341"/>
    </row>
    <row r="55" spans="1:20" ht="12.75">
      <c r="A55" s="316"/>
      <c r="B55" s="370"/>
      <c r="C55" s="321"/>
      <c r="D55" s="291"/>
      <c r="E55" s="285"/>
      <c r="F55" s="285"/>
      <c r="G55" s="291"/>
      <c r="H55" s="291"/>
      <c r="I55" s="197"/>
      <c r="J55" s="326"/>
      <c r="K55" s="372"/>
      <c r="L55" s="370"/>
      <c r="M55" s="321"/>
      <c r="N55" s="291"/>
      <c r="O55" s="285"/>
      <c r="P55" s="291"/>
      <c r="Q55" s="291"/>
      <c r="R55" s="291"/>
      <c r="S55" s="197"/>
      <c r="T55" s="326"/>
    </row>
    <row r="56" spans="1:20" ht="12.75" customHeight="1">
      <c r="A56" s="316"/>
      <c r="B56" s="374">
        <f>'пр.хода'!E36</f>
        <v>15</v>
      </c>
      <c r="C56" s="337" t="str">
        <f>VLOOKUP(B56,'пр.взв.'!B3:G100,2,FALSE)</f>
        <v>Елисеев Дмитрий Михайлович</v>
      </c>
      <c r="D56" s="339" t="str">
        <f>VLOOKUP(C56,'пр.взв.'!C3:H100,2,FALSE)</f>
        <v>25.09.1992 змс</v>
      </c>
      <c r="E56" s="286" t="str">
        <f>VLOOKUP(D56,'пр.взв.'!D3:I100,2,FALSE)</f>
        <v>С-Пб</v>
      </c>
      <c r="F56" s="286" t="str">
        <f>VLOOKUP(B56,'пр.взв.'!B17:G100,5,FALSE)</f>
        <v>Санкт-Петербург</v>
      </c>
      <c r="G56" s="330"/>
      <c r="H56" s="330"/>
      <c r="I56" s="210"/>
      <c r="J56" s="332"/>
      <c r="K56" s="372"/>
      <c r="L56" s="374">
        <f>'пр.хода'!T36</f>
        <v>16</v>
      </c>
      <c r="M56" s="337" t="str">
        <f>VLOOKUP(L56,'пр.взв.'!B3:G100,2,FALSE)</f>
        <v>Михайлин Вячеслав Вячеславович</v>
      </c>
      <c r="N56" s="339" t="str">
        <f>VLOOKUP(L56,'пр.взв.'!B3:G100,3,FALSE)</f>
        <v>06.10.1986 мсмк</v>
      </c>
      <c r="O56" s="286" t="str">
        <f>VLOOKUP(M56,'пр.взв.'!C3:H100,3,FALSE)</f>
        <v>Моск</v>
      </c>
      <c r="P56" s="339" t="str">
        <f>VLOOKUP(L56,'пр.взв.'!B18:G100,5,FALSE)</f>
        <v>Москва</v>
      </c>
      <c r="Q56" s="330"/>
      <c r="R56" s="330"/>
      <c r="S56" s="210"/>
      <c r="T56" s="332"/>
    </row>
    <row r="57" spans="1:20" ht="13.5" thickBot="1">
      <c r="A57" s="317"/>
      <c r="B57" s="375"/>
      <c r="C57" s="338"/>
      <c r="D57" s="340"/>
      <c r="E57" s="287"/>
      <c r="F57" s="287"/>
      <c r="G57" s="331"/>
      <c r="H57" s="331"/>
      <c r="I57" s="323"/>
      <c r="J57" s="333"/>
      <c r="K57" s="373"/>
      <c r="L57" s="375"/>
      <c r="M57" s="338"/>
      <c r="N57" s="340"/>
      <c r="O57" s="287"/>
      <c r="P57" s="340"/>
      <c r="Q57" s="331"/>
      <c r="R57" s="331"/>
      <c r="S57" s="323"/>
      <c r="T57" s="333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100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100 кг.</v>
      </c>
      <c r="R59" s="76"/>
      <c r="S59" s="76"/>
      <c r="T59" s="76"/>
    </row>
    <row r="60" spans="1:20" ht="12.75" customHeight="1">
      <c r="A60" s="303" t="s">
        <v>44</v>
      </c>
      <c r="B60" s="305" t="s">
        <v>5</v>
      </c>
      <c r="C60" s="296" t="s">
        <v>6</v>
      </c>
      <c r="D60" s="307" t="s">
        <v>15</v>
      </c>
      <c r="E60" s="311" t="s">
        <v>16</v>
      </c>
      <c r="F60" s="312"/>
      <c r="G60" s="296" t="s">
        <v>17</v>
      </c>
      <c r="H60" s="292" t="s">
        <v>45</v>
      </c>
      <c r="I60" s="298" t="s">
        <v>18</v>
      </c>
      <c r="J60" s="309" t="s">
        <v>19</v>
      </c>
      <c r="K60" s="303" t="s">
        <v>44</v>
      </c>
      <c r="L60" s="305" t="s">
        <v>5</v>
      </c>
      <c r="M60" s="296" t="s">
        <v>6</v>
      </c>
      <c r="N60" s="307" t="s">
        <v>15</v>
      </c>
      <c r="O60" s="365" t="s">
        <v>16</v>
      </c>
      <c r="P60" s="366"/>
      <c r="Q60" s="296" t="s">
        <v>17</v>
      </c>
      <c r="R60" s="292" t="s">
        <v>45</v>
      </c>
      <c r="S60" s="298" t="s">
        <v>18</v>
      </c>
      <c r="T60" s="309" t="s">
        <v>19</v>
      </c>
    </row>
    <row r="61" spans="1:20" ht="13.5" customHeight="1" thickBot="1">
      <c r="A61" s="304"/>
      <c r="B61" s="377" t="s">
        <v>38</v>
      </c>
      <c r="C61" s="297"/>
      <c r="D61" s="308"/>
      <c r="E61" s="313"/>
      <c r="F61" s="314"/>
      <c r="G61" s="297"/>
      <c r="H61" s="293"/>
      <c r="I61" s="299"/>
      <c r="J61" s="310" t="s">
        <v>39</v>
      </c>
      <c r="K61" s="304"/>
      <c r="L61" s="377" t="s">
        <v>38</v>
      </c>
      <c r="M61" s="297"/>
      <c r="N61" s="308"/>
      <c r="O61" s="367"/>
      <c r="P61" s="368"/>
      <c r="Q61" s="297"/>
      <c r="R61" s="293"/>
      <c r="S61" s="299"/>
      <c r="T61" s="310" t="s">
        <v>39</v>
      </c>
    </row>
    <row r="62" spans="1:20" ht="12.75" customHeight="1">
      <c r="A62" s="381">
        <v>1</v>
      </c>
      <c r="B62" s="369">
        <f>'пр.хода'!G10</f>
        <v>1</v>
      </c>
      <c r="C62" s="342" t="str">
        <f>VLOOKUP(B62,'пр.взв.'!B6:G106,2,FALSE)</f>
        <v>Черноскулов Альсим Леонидович </v>
      </c>
      <c r="D62" s="285" t="str">
        <f>VLOOKUP(B62,'пр.взв.'!B6:G106,3,FALSE)</f>
        <v>11.05.1983 змс</v>
      </c>
      <c r="E62" s="284" t="str">
        <f>VLOOKUP(C62,'пр.взв.'!C6:H106,3,FALSE)</f>
        <v>УрФО</v>
      </c>
      <c r="F62" s="284" t="str">
        <f>VLOOKUP(B62,'пр.взв.'!B6:G106,5,FALSE)</f>
        <v>Свердловская обл.</v>
      </c>
      <c r="G62" s="322"/>
      <c r="H62" s="324"/>
      <c r="I62" s="334"/>
      <c r="J62" s="307"/>
      <c r="K62" s="378">
        <v>3</v>
      </c>
      <c r="L62" s="369">
        <f>'пр.хода'!R10</f>
        <v>10</v>
      </c>
      <c r="M62" s="342" t="str">
        <f>VLOOKUP(L62,'пр.взв.'!B6:G106,2,FALSE)</f>
        <v>Баялиев Мовладий Хусеевич</v>
      </c>
      <c r="N62" s="285" t="str">
        <f>VLOOKUP(L62,'пр.взв.'!B6:G106,3,FALSE)</f>
        <v>06.04.1984 мсмк</v>
      </c>
      <c r="O62" s="284" t="str">
        <f>VLOOKUP(M62,'пр.взв.'!C6:H106,3,FALSE)</f>
        <v>ЮФО</v>
      </c>
      <c r="P62" s="285" t="str">
        <f>VLOOKUP(L62,'пр.взв.'!B6:G106,5,FALSE)</f>
        <v>Краснодарский кр.</v>
      </c>
      <c r="Q62" s="322"/>
      <c r="R62" s="324"/>
      <c r="S62" s="334"/>
      <c r="T62" s="307"/>
    </row>
    <row r="63" spans="1:20" ht="12.75">
      <c r="A63" s="382"/>
      <c r="B63" s="370"/>
      <c r="C63" s="321"/>
      <c r="D63" s="291"/>
      <c r="E63" s="285"/>
      <c r="F63" s="285"/>
      <c r="G63" s="291"/>
      <c r="H63" s="291"/>
      <c r="I63" s="197"/>
      <c r="J63" s="189"/>
      <c r="K63" s="379"/>
      <c r="L63" s="370"/>
      <c r="M63" s="321"/>
      <c r="N63" s="291"/>
      <c r="O63" s="285"/>
      <c r="P63" s="291"/>
      <c r="Q63" s="291"/>
      <c r="R63" s="291"/>
      <c r="S63" s="197"/>
      <c r="T63" s="189"/>
    </row>
    <row r="64" spans="1:20" ht="12.75" customHeight="1">
      <c r="A64" s="382"/>
      <c r="B64" s="374">
        <f>'пр.хода'!G18</f>
        <v>13</v>
      </c>
      <c r="C64" s="337" t="str">
        <f>VLOOKUP(B64,'пр.взв.'!B6:G108,2,FALSE)</f>
        <v>Кургинян Эдуард Славикович</v>
      </c>
      <c r="D64" s="339" t="str">
        <f>VLOOKUP(B64,'пр.взв.'!B5:G108,3,FALSE)</f>
        <v>16.12.1986 змс</v>
      </c>
      <c r="E64" s="286" t="str">
        <f>VLOOKUP(C64,'пр.взв.'!C5:H108,3,FALSE)</f>
        <v>ЮФО</v>
      </c>
      <c r="F64" s="286" t="str">
        <f>VLOOKUP(B64,'пр.взв.'!B8:G108,5,FALSE)</f>
        <v>Краснодарский кр.</v>
      </c>
      <c r="G64" s="330"/>
      <c r="H64" s="330"/>
      <c r="I64" s="210"/>
      <c r="J64" s="210"/>
      <c r="K64" s="379"/>
      <c r="L64" s="374">
        <f>'пр.хода'!R18</f>
        <v>6</v>
      </c>
      <c r="M64" s="337" t="str">
        <f>VLOOKUP(L64,'пр.взв.'!B5:G108,2,FALSE)</f>
        <v>Лукашук Илья Игоревич </v>
      </c>
      <c r="N64" s="339" t="str">
        <f>VLOOKUP(L64,'пр.взв.'!B5:G108,3,FALSE)</f>
        <v>22.06.1991 мс</v>
      </c>
      <c r="O64" s="286" t="str">
        <f>VLOOKUP(M64,'пр.взв.'!C5:H108,3,FALSE)</f>
        <v>УрФО</v>
      </c>
      <c r="P64" s="339" t="str">
        <f>VLOOKUP(L64,'пр.взв.'!B8:G108,5,FALSE)</f>
        <v>Курганская обл.</v>
      </c>
      <c r="Q64" s="330"/>
      <c r="R64" s="330"/>
      <c r="S64" s="210"/>
      <c r="T64" s="210"/>
    </row>
    <row r="65" spans="1:20" ht="13.5" thickBot="1">
      <c r="A65" s="383"/>
      <c r="B65" s="375"/>
      <c r="C65" s="338"/>
      <c r="D65" s="340"/>
      <c r="E65" s="287"/>
      <c r="F65" s="287"/>
      <c r="G65" s="331"/>
      <c r="H65" s="331"/>
      <c r="I65" s="323"/>
      <c r="J65" s="323"/>
      <c r="K65" s="380"/>
      <c r="L65" s="375"/>
      <c r="M65" s="338"/>
      <c r="N65" s="340"/>
      <c r="O65" s="287"/>
      <c r="P65" s="340"/>
      <c r="Q65" s="331"/>
      <c r="R65" s="331"/>
      <c r="S65" s="323"/>
      <c r="T65" s="323"/>
    </row>
    <row r="66" spans="1:20" ht="12.75" customHeight="1">
      <c r="A66" s="381">
        <v>2</v>
      </c>
      <c r="B66" s="369">
        <f>'пр.хода'!G26</f>
        <v>3</v>
      </c>
      <c r="C66" s="320" t="str">
        <f>VLOOKUP(B66,'пр.взв.'!B5:G110,2,FALSE)</f>
        <v>Торгашов Дмитрий Сергеевич</v>
      </c>
      <c r="D66" s="290" t="str">
        <f>VLOOKUP(B66,'пр.взв.'!B5:G110,3,FALSE)</f>
        <v>18.03.1993 мсмк</v>
      </c>
      <c r="E66" s="284" t="str">
        <f>VLOOKUP(C66,'пр.взв.'!C5:H110,3,FALSE)</f>
        <v>УрФО</v>
      </c>
      <c r="F66" s="284" t="str">
        <f>VLOOKUP(B66,'пр.взв.'!B10:G110,5,FALSE)</f>
        <v>Свердловская обл.</v>
      </c>
      <c r="G66" s="322"/>
      <c r="H66" s="324"/>
      <c r="I66" s="334"/>
      <c r="J66" s="290"/>
      <c r="K66" s="378">
        <v>4</v>
      </c>
      <c r="L66" s="369">
        <f>'пр.хода'!R26</f>
        <v>20</v>
      </c>
      <c r="M66" s="320" t="str">
        <f>VLOOKUP(L66,'пр.взв.'!B5:G110,2,FALSE)</f>
        <v>Певнев Александр Андреевич</v>
      </c>
      <c r="N66" s="290" t="str">
        <f>VLOOKUP(L66,'пр.взв.'!B5:G110,3,FALSE)</f>
        <v>24.06.1994 мс</v>
      </c>
      <c r="O66" s="284" t="str">
        <f>VLOOKUP(M66,'пр.взв.'!C5:H110,3,FALSE)</f>
        <v>СФО</v>
      </c>
      <c r="P66" s="290" t="str">
        <f>VLOOKUP(L66,'пр.взв.'!B10:G110,5,FALSE)</f>
        <v>Красноярский кр.</v>
      </c>
      <c r="Q66" s="322"/>
      <c r="R66" s="324"/>
      <c r="S66" s="334"/>
      <c r="T66" s="290"/>
    </row>
    <row r="67" spans="1:20" ht="12.75">
      <c r="A67" s="382"/>
      <c r="B67" s="370"/>
      <c r="C67" s="321"/>
      <c r="D67" s="291"/>
      <c r="E67" s="285"/>
      <c r="F67" s="285"/>
      <c r="G67" s="291"/>
      <c r="H67" s="291"/>
      <c r="I67" s="197"/>
      <c r="J67" s="189"/>
      <c r="K67" s="379"/>
      <c r="L67" s="370"/>
      <c r="M67" s="321"/>
      <c r="N67" s="291"/>
      <c r="O67" s="285"/>
      <c r="P67" s="291"/>
      <c r="Q67" s="291"/>
      <c r="R67" s="291"/>
      <c r="S67" s="197"/>
      <c r="T67" s="189"/>
    </row>
    <row r="68" spans="1:20" ht="12.75" customHeight="1">
      <c r="A68" s="382"/>
      <c r="B68" s="374">
        <f>'пр.хода'!G34</f>
        <v>15</v>
      </c>
      <c r="C68" s="337" t="str">
        <f>VLOOKUP(B68,'пр.взв.'!B5:G112,2,FALSE)</f>
        <v>Елисеев Дмитрий Михайлович</v>
      </c>
      <c r="D68" s="339" t="str">
        <f>VLOOKUP(B68,'пр.взв.'!B5:G112,3,FALSE)</f>
        <v>25.09.1992 змс</v>
      </c>
      <c r="E68" s="286" t="str">
        <f>VLOOKUP(C68,'пр.взв.'!C5:H112,3,FALSE)</f>
        <v>С-Пб</v>
      </c>
      <c r="F68" s="286" t="str">
        <f>VLOOKUP(B68,'пр.взв.'!B12:G112,5,FALSE)</f>
        <v>Санкт-Петербург</v>
      </c>
      <c r="G68" s="330"/>
      <c r="H68" s="330"/>
      <c r="I68" s="210"/>
      <c r="J68" s="210"/>
      <c r="K68" s="379"/>
      <c r="L68" s="374">
        <f>'пр.хода'!R34</f>
        <v>16</v>
      </c>
      <c r="M68" s="337" t="str">
        <f>VLOOKUP(L68,'пр.взв.'!B5:G112,2,FALSE)</f>
        <v>Михайлин Вячеслав Вячеславович</v>
      </c>
      <c r="N68" s="339" t="str">
        <f>VLOOKUP(L68,'пр.взв.'!B5:G112,3,FALSE)</f>
        <v>06.10.1986 мсмк</v>
      </c>
      <c r="O68" s="286" t="str">
        <f>VLOOKUP(M68,'пр.взв.'!C5:H112,3,FALSE)</f>
        <v>Моск</v>
      </c>
      <c r="P68" s="285" t="str">
        <f>VLOOKUP(L68,'пр.взв.'!B12:G112,5,FALSE)</f>
        <v>Москва</v>
      </c>
      <c r="Q68" s="330"/>
      <c r="R68" s="330"/>
      <c r="S68" s="210"/>
      <c r="T68" s="210"/>
    </row>
    <row r="69" spans="1:20" ht="13.5" thickBot="1">
      <c r="A69" s="383"/>
      <c r="B69" s="375"/>
      <c r="C69" s="338"/>
      <c r="D69" s="340"/>
      <c r="E69" s="287"/>
      <c r="F69" s="287"/>
      <c r="G69" s="331"/>
      <c r="H69" s="331"/>
      <c r="I69" s="323"/>
      <c r="J69" s="323"/>
      <c r="K69" s="380"/>
      <c r="L69" s="375"/>
      <c r="M69" s="338"/>
      <c r="N69" s="340"/>
      <c r="O69" s="287"/>
      <c r="P69" s="340"/>
      <c r="Q69" s="331"/>
      <c r="R69" s="331"/>
      <c r="S69" s="323"/>
      <c r="T69" s="323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100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100 кг.</v>
      </c>
      <c r="R71" s="78"/>
      <c r="S71" s="78"/>
      <c r="T71" s="78"/>
    </row>
    <row r="72" spans="1:20" ht="12.75" customHeight="1">
      <c r="A72" s="303" t="s">
        <v>44</v>
      </c>
      <c r="B72" s="305" t="s">
        <v>5</v>
      </c>
      <c r="C72" s="296" t="s">
        <v>6</v>
      </c>
      <c r="D72" s="307" t="s">
        <v>15</v>
      </c>
      <c r="E72" s="311" t="s">
        <v>16</v>
      </c>
      <c r="F72" s="312"/>
      <c r="G72" s="296" t="s">
        <v>17</v>
      </c>
      <c r="H72" s="292" t="s">
        <v>45</v>
      </c>
      <c r="I72" s="298" t="s">
        <v>18</v>
      </c>
      <c r="J72" s="309" t="s">
        <v>19</v>
      </c>
      <c r="K72" s="303" t="s">
        <v>44</v>
      </c>
      <c r="L72" s="305" t="s">
        <v>5</v>
      </c>
      <c r="M72" s="296" t="s">
        <v>6</v>
      </c>
      <c r="N72" s="307" t="s">
        <v>15</v>
      </c>
      <c r="O72" s="365" t="s">
        <v>16</v>
      </c>
      <c r="P72" s="366"/>
      <c r="Q72" s="296" t="s">
        <v>17</v>
      </c>
      <c r="R72" s="292" t="s">
        <v>45</v>
      </c>
      <c r="S72" s="298" t="s">
        <v>18</v>
      </c>
      <c r="T72" s="309" t="s">
        <v>19</v>
      </c>
    </row>
    <row r="73" spans="1:20" ht="13.5" customHeight="1" thickBot="1">
      <c r="A73" s="304"/>
      <c r="B73" s="377" t="s">
        <v>38</v>
      </c>
      <c r="C73" s="297"/>
      <c r="D73" s="308"/>
      <c r="E73" s="313"/>
      <c r="F73" s="314"/>
      <c r="G73" s="297"/>
      <c r="H73" s="293"/>
      <c r="I73" s="299"/>
      <c r="J73" s="310" t="s">
        <v>39</v>
      </c>
      <c r="K73" s="304"/>
      <c r="L73" s="377" t="s">
        <v>38</v>
      </c>
      <c r="M73" s="297"/>
      <c r="N73" s="308"/>
      <c r="O73" s="367"/>
      <c r="P73" s="368"/>
      <c r="Q73" s="297"/>
      <c r="R73" s="293"/>
      <c r="S73" s="299"/>
      <c r="T73" s="310" t="s">
        <v>39</v>
      </c>
    </row>
    <row r="74" spans="1:20" ht="12.75" customHeight="1">
      <c r="A74" s="384">
        <v>1</v>
      </c>
      <c r="B74" s="387">
        <f>'пр.хода'!I14</f>
        <v>13</v>
      </c>
      <c r="C74" s="320" t="str">
        <f>VLOOKUP(B74,'пр.взв.'!B5:G118,2,FALSE)</f>
        <v>Кургинян Эдуард Славикович</v>
      </c>
      <c r="D74" s="290" t="str">
        <f>VLOOKUP(B74,'пр.взв.'!B7:G118,3,FALSE)</f>
        <v>16.12.1986 змс</v>
      </c>
      <c r="E74" s="284" t="str">
        <f>VLOOKUP(C74,'пр.взв.'!C7:H118,3,FALSE)</f>
        <v>ЮФО</v>
      </c>
      <c r="F74" s="284" t="str">
        <f>VLOOKUP(B74,'пр.взв.'!B7:G118,5,FALSE)</f>
        <v>Краснодарский кр.</v>
      </c>
      <c r="G74" s="322"/>
      <c r="H74" s="324"/>
      <c r="I74" s="334"/>
      <c r="J74" s="307"/>
      <c r="K74" s="384">
        <v>2</v>
      </c>
      <c r="L74" s="387">
        <f>'пр.хода'!P14</f>
        <v>10</v>
      </c>
      <c r="M74" s="320" t="str">
        <f>VLOOKUP(L74,'пр.взв.'!B7:G118,2,FALSE)</f>
        <v>Баялиев Мовладий Хусеевич</v>
      </c>
      <c r="N74" s="290" t="str">
        <f>VLOOKUP(L74,'пр.взв.'!B7:G118,3,FALSE)</f>
        <v>06.04.1984 мсмк</v>
      </c>
      <c r="O74" s="284" t="str">
        <f>VLOOKUP(M74,'пр.взв.'!C7:H118,3,FALSE)</f>
        <v>ЮФО</v>
      </c>
      <c r="P74" s="290" t="str">
        <f>VLOOKUP(L74,'пр.взв.'!B7:G118,5,FALSE)</f>
        <v>Краснодарский кр.</v>
      </c>
      <c r="Q74" s="322"/>
      <c r="R74" s="324"/>
      <c r="S74" s="334"/>
      <c r="T74" s="307"/>
    </row>
    <row r="75" spans="1:20" ht="12.75">
      <c r="A75" s="385"/>
      <c r="B75" s="388"/>
      <c r="C75" s="321"/>
      <c r="D75" s="291"/>
      <c r="E75" s="285"/>
      <c r="F75" s="285"/>
      <c r="G75" s="291"/>
      <c r="H75" s="291"/>
      <c r="I75" s="197"/>
      <c r="J75" s="189"/>
      <c r="K75" s="385"/>
      <c r="L75" s="388"/>
      <c r="M75" s="321"/>
      <c r="N75" s="291"/>
      <c r="O75" s="285"/>
      <c r="P75" s="291"/>
      <c r="Q75" s="291"/>
      <c r="R75" s="291"/>
      <c r="S75" s="197"/>
      <c r="T75" s="189"/>
    </row>
    <row r="76" spans="1:20" ht="12.75" customHeight="1">
      <c r="A76" s="385"/>
      <c r="B76" s="391">
        <f>'пр.хода'!I30</f>
        <v>3</v>
      </c>
      <c r="C76" s="342" t="str">
        <f>VLOOKUP(B76,'пр.взв.'!B7:G120,2,FALSE)</f>
        <v>Торгашов Дмитрий Сергеевич</v>
      </c>
      <c r="D76" s="285" t="str">
        <f>VLOOKUP(B76,'пр.взв.'!B9:G120,3,FALSE)</f>
        <v>18.03.1993 мсмк</v>
      </c>
      <c r="E76" s="286" t="str">
        <f>VLOOKUP(C76,'пр.взв.'!C9:H120,3,FALSE)</f>
        <v>УрФО</v>
      </c>
      <c r="F76" s="286" t="str">
        <f>VLOOKUP(B76,'пр.взв.'!B9:G120,5,FALSE)</f>
        <v>Свердловская обл.</v>
      </c>
      <c r="G76" s="330"/>
      <c r="H76" s="330"/>
      <c r="I76" s="210"/>
      <c r="J76" s="210"/>
      <c r="K76" s="385"/>
      <c r="L76" s="389">
        <f>'пр.хода'!P30</f>
        <v>20</v>
      </c>
      <c r="M76" s="337" t="str">
        <f>VLOOKUP(L76,'пр.взв.'!B6:G120,2,FALSE)</f>
        <v>Певнев Александр Андреевич</v>
      </c>
      <c r="N76" s="339" t="str">
        <f>VLOOKUP(L76,'пр.взв.'!B6:G120,3,FALSE)</f>
        <v>24.06.1994 мс</v>
      </c>
      <c r="O76" s="286" t="str">
        <f>VLOOKUP(M76,'пр.взв.'!C6:H120,3,FALSE)</f>
        <v>СФО</v>
      </c>
      <c r="P76" s="339" t="str">
        <f>VLOOKUP(L76,'пр.взв.'!B6:G120,5,FALSE)</f>
        <v>Красноярский кр.</v>
      </c>
      <c r="Q76" s="330"/>
      <c r="R76" s="330"/>
      <c r="S76" s="210"/>
      <c r="T76" s="210"/>
    </row>
    <row r="77" spans="1:20" ht="12.75" customHeight="1" thickBot="1">
      <c r="A77" s="386"/>
      <c r="B77" s="392"/>
      <c r="C77" s="338"/>
      <c r="D77" s="340"/>
      <c r="E77" s="287"/>
      <c r="F77" s="287"/>
      <c r="G77" s="331"/>
      <c r="H77" s="331"/>
      <c r="I77" s="323"/>
      <c r="J77" s="323"/>
      <c r="K77" s="386"/>
      <c r="L77" s="390"/>
      <c r="M77" s="338"/>
      <c r="N77" s="340"/>
      <c r="O77" s="287"/>
      <c r="P77" s="340"/>
      <c r="Q77" s="331"/>
      <c r="R77" s="331"/>
      <c r="S77" s="323"/>
      <c r="T77" s="323"/>
    </row>
    <row r="79" spans="1:20" ht="15">
      <c r="A79" s="283" t="s">
        <v>47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 t="s">
        <v>48</v>
      </c>
      <c r="L79" s="283"/>
      <c r="M79" s="283"/>
      <c r="N79" s="283"/>
      <c r="O79" s="283"/>
      <c r="P79" s="283"/>
      <c r="Q79" s="283"/>
      <c r="R79" s="283"/>
      <c r="S79" s="283"/>
      <c r="T79" s="283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100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100 кг.</v>
      </c>
      <c r="R80" s="77"/>
      <c r="S80" s="77"/>
      <c r="T80" s="77"/>
    </row>
    <row r="81" spans="1:20" ht="12.75" customHeight="1">
      <c r="A81" s="303" t="s">
        <v>44</v>
      </c>
      <c r="B81" s="305" t="s">
        <v>5</v>
      </c>
      <c r="C81" s="296" t="s">
        <v>6</v>
      </c>
      <c r="D81" s="307" t="s">
        <v>15</v>
      </c>
      <c r="E81" s="311" t="s">
        <v>16</v>
      </c>
      <c r="F81" s="312"/>
      <c r="G81" s="296" t="s">
        <v>17</v>
      </c>
      <c r="H81" s="292" t="s">
        <v>45</v>
      </c>
      <c r="I81" s="298" t="s">
        <v>18</v>
      </c>
      <c r="J81" s="309" t="s">
        <v>19</v>
      </c>
      <c r="K81" s="303" t="s">
        <v>44</v>
      </c>
      <c r="L81" s="305" t="s">
        <v>5</v>
      </c>
      <c r="M81" s="296" t="s">
        <v>6</v>
      </c>
      <c r="N81" s="307" t="s">
        <v>15</v>
      </c>
      <c r="O81" s="365" t="s">
        <v>16</v>
      </c>
      <c r="P81" s="366"/>
      <c r="Q81" s="296" t="s">
        <v>17</v>
      </c>
      <c r="R81" s="292" t="s">
        <v>45</v>
      </c>
      <c r="S81" s="298" t="s">
        <v>18</v>
      </c>
      <c r="T81" s="309" t="s">
        <v>19</v>
      </c>
    </row>
    <row r="82" spans="1:20" ht="13.5" customHeight="1" thickBot="1">
      <c r="A82" s="304"/>
      <c r="B82" s="377" t="s">
        <v>38</v>
      </c>
      <c r="C82" s="297"/>
      <c r="D82" s="308"/>
      <c r="E82" s="313"/>
      <c r="F82" s="314"/>
      <c r="G82" s="297"/>
      <c r="H82" s="293"/>
      <c r="I82" s="299"/>
      <c r="J82" s="310" t="s">
        <v>39</v>
      </c>
      <c r="K82" s="304"/>
      <c r="L82" s="377" t="s">
        <v>38</v>
      </c>
      <c r="M82" s="297"/>
      <c r="N82" s="308"/>
      <c r="O82" s="367"/>
      <c r="P82" s="368"/>
      <c r="Q82" s="297"/>
      <c r="R82" s="293"/>
      <c r="S82" s="299"/>
      <c r="T82" s="310" t="s">
        <v>39</v>
      </c>
    </row>
    <row r="83" spans="1:20" ht="12.75" customHeight="1" hidden="1">
      <c r="A83" s="378">
        <v>1</v>
      </c>
      <c r="B83" s="393">
        <f>'пр.хода'!K5</f>
        <v>29</v>
      </c>
      <c r="C83" s="395" t="e">
        <f>VLOOKUP(B83,'пр.взв.'!B4:G127,2,FALSE)</f>
        <v>#N/A</v>
      </c>
      <c r="D83" s="289" t="e">
        <f>VLOOKUP(B83,'пр.взв.'!B4:G127,3,FALSE)</f>
        <v>#N/A</v>
      </c>
      <c r="E83" s="288" t="e">
        <f>VLOOKUP(C83,'пр.взв.'!C4:H127,3,FALSE)</f>
        <v>#N/A</v>
      </c>
      <c r="F83" s="289" t="e">
        <f>VLOOKUP(B83,'пр.взв.'!B4:G127,5,FALSE)</f>
        <v>#N/A</v>
      </c>
      <c r="G83" s="322"/>
      <c r="H83" s="324"/>
      <c r="I83" s="334"/>
      <c r="J83" s="307"/>
      <c r="K83" s="378">
        <v>3</v>
      </c>
      <c r="L83" s="393">
        <f>'пр.хода'!K33</f>
        <v>26</v>
      </c>
      <c r="M83" s="395" t="e">
        <f>VLOOKUP(L83,'пр.взв.'!B8:G127,2,FALSE)</f>
        <v>#N/A</v>
      </c>
      <c r="N83" s="289" t="e">
        <f>VLOOKUP(L83,'пр.взв.'!B8:G127,3,FALSE)</f>
        <v>#N/A</v>
      </c>
      <c r="O83" s="288" t="e">
        <f>VLOOKUP(M83,'пр.взв.'!C8:H127,3,FALSE)</f>
        <v>#N/A</v>
      </c>
      <c r="P83" s="288" t="e">
        <f>VLOOKUP(L83,'пр.взв.'!B8:G127,5,FALSE)</f>
        <v>#N/A</v>
      </c>
      <c r="Q83" s="399"/>
      <c r="R83" s="400"/>
      <c r="S83" s="409"/>
      <c r="T83" s="410"/>
    </row>
    <row r="84" spans="1:20" ht="12.75" customHeight="1" hidden="1">
      <c r="A84" s="379"/>
      <c r="B84" s="394"/>
      <c r="C84" s="396"/>
      <c r="D84" s="398"/>
      <c r="E84" s="289"/>
      <c r="F84" s="398"/>
      <c r="G84" s="291"/>
      <c r="H84" s="291"/>
      <c r="I84" s="197"/>
      <c r="J84" s="189"/>
      <c r="K84" s="379"/>
      <c r="L84" s="394"/>
      <c r="M84" s="396"/>
      <c r="N84" s="398"/>
      <c r="O84" s="289"/>
      <c r="P84" s="289"/>
      <c r="Q84" s="343"/>
      <c r="R84" s="344"/>
      <c r="S84" s="346"/>
      <c r="T84" s="211"/>
    </row>
    <row r="85" spans="1:20" ht="12.75" customHeight="1" hidden="1">
      <c r="A85" s="379"/>
      <c r="B85" s="401">
        <f>'пр.хода'!K7</f>
        <v>5</v>
      </c>
      <c r="C85" s="403" t="str">
        <f>VLOOKUP(B85,'пр.взв.'!B6:G129,2,FALSE)</f>
        <v>Самойлович Сергей Александрович</v>
      </c>
      <c r="D85" s="405" t="str">
        <f>VLOOKUP(B85,'пр.взв.'!B8:G129,3,FALSE)</f>
        <v>06.12.1984 мсмк</v>
      </c>
      <c r="E85" s="407" t="str">
        <f>VLOOKUP(C85,'пр.взв.'!C8:H129,3,FALSE)</f>
        <v>СЗФО</v>
      </c>
      <c r="F85" s="405" t="str">
        <f>VLOOKUP(B85,'пр.взв.'!B6:G129,5,FALSE)</f>
        <v>Калининградская обл.</v>
      </c>
      <c r="G85" s="330"/>
      <c r="H85" s="330"/>
      <c r="I85" s="210"/>
      <c r="J85" s="210"/>
      <c r="K85" s="379"/>
      <c r="L85" s="401">
        <f>'пр.хода'!K35</f>
        <v>2</v>
      </c>
      <c r="M85" s="403" t="str">
        <f>VLOOKUP(L85,'пр.взв.'!B7:G129,2,FALSE)</f>
        <v>Минаков Дмитрий Викторович</v>
      </c>
      <c r="N85" s="405" t="str">
        <f>VLOOKUP(L85,'пр.взв.'!B7:G129,3,FALSE)</f>
        <v>14.09.1987 мсмк</v>
      </c>
      <c r="O85" s="407" t="str">
        <f>VLOOKUP(M85,'пр.взв.'!C7:H129,3,FALSE)</f>
        <v>ЦФО</v>
      </c>
      <c r="P85" s="407" t="e">
        <f>VLOOKUP(L85,'пр.взв.'!B10:G129,5,FALSE)</f>
        <v>#N/A</v>
      </c>
      <c r="Q85" s="330"/>
      <c r="R85" s="330"/>
      <c r="S85" s="210"/>
      <c r="T85" s="210"/>
    </row>
    <row r="86" spans="1:20" ht="13.5" customHeight="1" hidden="1" thickBot="1">
      <c r="A86" s="397"/>
      <c r="B86" s="402"/>
      <c r="C86" s="404"/>
      <c r="D86" s="406"/>
      <c r="E86" s="408"/>
      <c r="F86" s="406"/>
      <c r="G86" s="331"/>
      <c r="H86" s="331"/>
      <c r="I86" s="323"/>
      <c r="J86" s="323"/>
      <c r="K86" s="397"/>
      <c r="L86" s="402"/>
      <c r="M86" s="404"/>
      <c r="N86" s="406"/>
      <c r="O86" s="408"/>
      <c r="P86" s="408"/>
      <c r="Q86" s="331"/>
      <c r="R86" s="331"/>
      <c r="S86" s="323"/>
      <c r="T86" s="323"/>
    </row>
    <row r="87" spans="1:20" ht="12.75" customHeight="1" hidden="1">
      <c r="A87" s="378">
        <v>2</v>
      </c>
      <c r="B87" s="411">
        <f>'пр.хода'!K9</f>
        <v>19</v>
      </c>
      <c r="C87" s="320" t="str">
        <f>VLOOKUP(B87,'пр.взв.'!B8:G131,2,FALSE)</f>
        <v>Магомедов Мурад Гасанович</v>
      </c>
      <c r="D87" s="290" t="str">
        <f>VLOOKUP(B87,'пр.взв.'!B8:G131,3,FALSE)</f>
        <v>25.10.1988 мс</v>
      </c>
      <c r="E87" s="284" t="str">
        <f>VLOOKUP(C87,'пр.взв.'!C8:H131,3,FALSE)</f>
        <v>ПФО</v>
      </c>
      <c r="F87" s="290" t="str">
        <f>VLOOKUP(B87,'пр.взв.'!B8:G131,5,FALSE)</f>
        <v>Нижегородская обл.</v>
      </c>
      <c r="G87" s="322"/>
      <c r="H87" s="324"/>
      <c r="I87" s="334"/>
      <c r="J87" s="307"/>
      <c r="K87" s="378">
        <v>4</v>
      </c>
      <c r="L87" s="411">
        <f>'пр.хода'!K37</f>
        <v>4</v>
      </c>
      <c r="M87" s="320" t="str">
        <f>VLOOKUP(L87,'пр.взв.'!B7:G131,2,FALSE)</f>
        <v>Шульга Виталий Викторович</v>
      </c>
      <c r="N87" s="290" t="str">
        <f>VLOOKUP(L87,'пр.взв.'!B7:G131,3,FALSE)</f>
        <v>15.08.1988 мсмк</v>
      </c>
      <c r="O87" s="284" t="str">
        <f>VLOOKUP(M87,'пр.взв.'!C7:H131,3,FALSE)</f>
        <v>УрФО</v>
      </c>
      <c r="P87" s="284" t="str">
        <f>VLOOKUP(L87,'пр.взв.'!B7:G131,5,FALSE)</f>
        <v>Свердловская обл.</v>
      </c>
      <c r="Q87" s="399"/>
      <c r="R87" s="400"/>
      <c r="S87" s="409"/>
      <c r="T87" s="410"/>
    </row>
    <row r="88" spans="1:20" ht="12.75" customHeight="1" hidden="1">
      <c r="A88" s="379"/>
      <c r="B88" s="388"/>
      <c r="C88" s="321"/>
      <c r="D88" s="291"/>
      <c r="E88" s="285"/>
      <c r="F88" s="291"/>
      <c r="G88" s="291"/>
      <c r="H88" s="291"/>
      <c r="I88" s="197"/>
      <c r="J88" s="189"/>
      <c r="K88" s="379"/>
      <c r="L88" s="388"/>
      <c r="M88" s="321"/>
      <c r="N88" s="291"/>
      <c r="O88" s="285"/>
      <c r="P88" s="285"/>
      <c r="Q88" s="343"/>
      <c r="R88" s="344"/>
      <c r="S88" s="346"/>
      <c r="T88" s="211"/>
    </row>
    <row r="89" spans="1:20" ht="12.75" customHeight="1" hidden="1">
      <c r="A89" s="379"/>
      <c r="B89" s="412">
        <f>'пр.хода'!K11</f>
        <v>11</v>
      </c>
      <c r="C89" s="337" t="str">
        <f>VLOOKUP(B89,'пр.взв.'!B8:G133,2,FALSE)</f>
        <v>Долгов Андрей Юрьевич</v>
      </c>
      <c r="D89" s="339" t="str">
        <f>VLOOKUP(B89,'пр.взв.'!B8:G133,3,FALSE)</f>
        <v>02.12.1994 мс</v>
      </c>
      <c r="E89" s="286" t="str">
        <f>VLOOKUP(C89,'пр.взв.'!C8:H133,3,FALSE)</f>
        <v>ЦФО</v>
      </c>
      <c r="F89" s="285" t="str">
        <f>VLOOKUP(B89,'пр.взв.'!B1:G133,5,FALSE)</f>
        <v>Владимирская обл.</v>
      </c>
      <c r="G89" s="330"/>
      <c r="H89" s="330"/>
      <c r="I89" s="210"/>
      <c r="J89" s="210"/>
      <c r="K89" s="379"/>
      <c r="L89" s="412">
        <f>'пр.хода'!K39</f>
        <v>12</v>
      </c>
      <c r="M89" s="337" t="str">
        <f>VLOOKUP(L89,'пр.взв.'!B7:G133,2,FALSE)</f>
        <v>Ефремов Александр Юрьевич</v>
      </c>
      <c r="N89" s="339" t="str">
        <f>VLOOKUP(L89,'пр.взв.'!B7:G133,3,FALSE)</f>
        <v>087.09.1989 мс</v>
      </c>
      <c r="O89" s="286" t="str">
        <f>VLOOKUP(M89,'пр.взв.'!C7:H133,3,FALSE)</f>
        <v>ДВФО</v>
      </c>
      <c r="P89" s="286" t="str">
        <f>VLOOKUP(L89,'пр.взв.'!B14:G133,5,FALSE)</f>
        <v>Приморский кр.</v>
      </c>
      <c r="Q89" s="330"/>
      <c r="R89" s="330"/>
      <c r="S89" s="210"/>
      <c r="T89" s="210"/>
    </row>
    <row r="90" spans="1:20" ht="12.75" customHeight="1" hidden="1" thickBot="1">
      <c r="A90" s="380"/>
      <c r="B90" s="390"/>
      <c r="C90" s="338"/>
      <c r="D90" s="340"/>
      <c r="E90" s="287"/>
      <c r="F90" s="340"/>
      <c r="G90" s="331"/>
      <c r="H90" s="331"/>
      <c r="I90" s="323"/>
      <c r="J90" s="323"/>
      <c r="K90" s="380"/>
      <c r="L90" s="390"/>
      <c r="M90" s="338"/>
      <c r="N90" s="340"/>
      <c r="O90" s="287"/>
      <c r="P90" s="287"/>
      <c r="Q90" s="331"/>
      <c r="R90" s="331"/>
      <c r="S90" s="323"/>
      <c r="T90" s="323"/>
    </row>
    <row r="91" spans="1:20" ht="15.75" hidden="1" thickBot="1">
      <c r="A91" s="283" t="s">
        <v>150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 t="s">
        <v>151</v>
      </c>
      <c r="L91" s="283"/>
      <c r="M91" s="283"/>
      <c r="N91" s="283"/>
      <c r="O91" s="283"/>
      <c r="P91" s="283"/>
      <c r="Q91" s="283"/>
      <c r="R91" s="283"/>
      <c r="S91" s="283"/>
      <c r="T91" s="283"/>
    </row>
    <row r="92" spans="1:20" ht="12.75" customHeight="1" hidden="1">
      <c r="A92" s="379">
        <v>5</v>
      </c>
      <c r="B92" s="413">
        <f>'пр.хода'!L6</f>
        <v>5</v>
      </c>
      <c r="C92" s="342" t="str">
        <f>VLOOKUP(B92,'пр.взв.'!B1:G136,2,FALSE)</f>
        <v>Самойлович Сергей Александрович</v>
      </c>
      <c r="D92" s="285" t="str">
        <f>VLOOKUP(B92,'пр.взв.'!B1:G136,3,FALSE)</f>
        <v>06.12.1984 мсмк</v>
      </c>
      <c r="E92" s="284" t="str">
        <f>VLOOKUP(C92,'пр.взв.'!C1:H136,3,FALSE)</f>
        <v>СЗФО</v>
      </c>
      <c r="F92" s="285" t="str">
        <f>VLOOKUP(B92,'пр.взв.'!B1:G136,5,FALSE)</f>
        <v>Калининградская обл.</v>
      </c>
      <c r="G92" s="343"/>
      <c r="H92" s="344"/>
      <c r="I92" s="346"/>
      <c r="J92" s="211"/>
      <c r="K92" s="379">
        <v>7</v>
      </c>
      <c r="L92" s="413">
        <f>'пр.хода'!L34</f>
        <v>2</v>
      </c>
      <c r="M92" s="342" t="str">
        <f>VLOOKUP(L92,'пр.взв.'!B1:G136,2,FALSE)</f>
        <v>Минаков Дмитрий Викторович</v>
      </c>
      <c r="N92" s="285" t="str">
        <f>VLOOKUP(L92,'пр.взв.'!B7:G136,3,FALSE)</f>
        <v>14.09.1987 мсмк</v>
      </c>
      <c r="O92" s="284" t="str">
        <f>VLOOKUP(M92,'пр.взв.'!C7:H136,3,FALSE)</f>
        <v>ЦФО</v>
      </c>
      <c r="P92" s="285" t="str">
        <f>VLOOKUP(L92,'пр.взв.'!B1:G136,5,FALSE)</f>
        <v>Брянская обл.</v>
      </c>
      <c r="Q92" s="343"/>
      <c r="R92" s="344"/>
      <c r="S92" s="346"/>
      <c r="T92" s="211"/>
    </row>
    <row r="93" spans="1:20" ht="12.75" customHeight="1" hidden="1">
      <c r="A93" s="379"/>
      <c r="B93" s="388"/>
      <c r="C93" s="321"/>
      <c r="D93" s="291"/>
      <c r="E93" s="285"/>
      <c r="F93" s="291"/>
      <c r="G93" s="291"/>
      <c r="H93" s="291"/>
      <c r="I93" s="197"/>
      <c r="J93" s="189"/>
      <c r="K93" s="379"/>
      <c r="L93" s="388"/>
      <c r="M93" s="321"/>
      <c r="N93" s="291"/>
      <c r="O93" s="285"/>
      <c r="P93" s="291"/>
      <c r="Q93" s="291"/>
      <c r="R93" s="291"/>
      <c r="S93" s="197"/>
      <c r="T93" s="189"/>
    </row>
    <row r="94" spans="1:20" ht="12.75" customHeight="1" hidden="1">
      <c r="A94" s="379"/>
      <c r="B94" s="412">
        <f>'пр.хода'!L8</f>
        <v>1</v>
      </c>
      <c r="C94" s="337" t="str">
        <f>VLOOKUP(B94,'пр.взв.'!B1:G138,2,FALSE)</f>
        <v>Черноскулов Альсим Леонидович </v>
      </c>
      <c r="D94" s="339" t="str">
        <f>VLOOKUP(B94,'пр.взв.'!B1:G138,3,FALSE)</f>
        <v>11.05.1983 змс</v>
      </c>
      <c r="E94" s="286" t="str">
        <f>VLOOKUP(C94,'пр.взв.'!C1:H138,3,FALSE)</f>
        <v>УрФО</v>
      </c>
      <c r="F94" s="339" t="str">
        <f>VLOOKUP(B94,'пр.взв.'!B3:G138,5,FALSE)</f>
        <v>Свердловская обл.</v>
      </c>
      <c r="G94" s="330"/>
      <c r="H94" s="330"/>
      <c r="I94" s="210"/>
      <c r="J94" s="210"/>
      <c r="K94" s="379"/>
      <c r="L94" s="412">
        <f>'пр.хода'!L36</f>
        <v>6</v>
      </c>
      <c r="M94" s="337" t="str">
        <f>VLOOKUP(L94,'пр.взв.'!B1:G138,2,FALSE)</f>
        <v>Лукашук Илья Игоревич </v>
      </c>
      <c r="N94" s="339" t="str">
        <f>VLOOKUP(L94,'пр.взв.'!B1:G138,3,FALSE)</f>
        <v>22.06.1991 мс</v>
      </c>
      <c r="O94" s="286" t="str">
        <f>VLOOKUP(M94,'пр.взв.'!C1:H138,3,FALSE)</f>
        <v>УрФО</v>
      </c>
      <c r="P94" s="339" t="str">
        <f>VLOOKUP(L94,'пр.взв.'!B3:G138,5,FALSE)</f>
        <v>Курганская обл.</v>
      </c>
      <c r="Q94" s="330"/>
      <c r="R94" s="330"/>
      <c r="S94" s="210"/>
      <c r="T94" s="210"/>
    </row>
    <row r="95" spans="1:20" ht="13.5" customHeight="1" hidden="1" thickBot="1">
      <c r="A95" s="380"/>
      <c r="B95" s="390"/>
      <c r="C95" s="338"/>
      <c r="D95" s="340"/>
      <c r="E95" s="287"/>
      <c r="F95" s="340"/>
      <c r="G95" s="331"/>
      <c r="H95" s="331"/>
      <c r="I95" s="323"/>
      <c r="J95" s="323"/>
      <c r="K95" s="380"/>
      <c r="L95" s="390"/>
      <c r="M95" s="338"/>
      <c r="N95" s="340"/>
      <c r="O95" s="287"/>
      <c r="P95" s="340"/>
      <c r="Q95" s="331"/>
      <c r="R95" s="331"/>
      <c r="S95" s="323"/>
      <c r="T95" s="323"/>
    </row>
    <row r="96" spans="1:20" ht="12.75" customHeight="1" hidden="1">
      <c r="A96" s="378">
        <v>6</v>
      </c>
      <c r="B96" s="411">
        <f>'пр.хода'!L10</f>
        <v>11</v>
      </c>
      <c r="C96" s="320" t="str">
        <f>VLOOKUP(B96,'пр.взв.'!B1:G140,2,FALSE)</f>
        <v>Долгов Андрей Юрьевич</v>
      </c>
      <c r="D96" s="290" t="str">
        <f>VLOOKUP(B96,'пр.взв.'!B1:G140,3,FALSE)</f>
        <v>02.12.1994 мс</v>
      </c>
      <c r="E96" s="284" t="str">
        <f>VLOOKUP(C96,'пр.взв.'!C1:H140,3,FALSE)</f>
        <v>ЦФО</v>
      </c>
      <c r="F96" s="290" t="str">
        <f>VLOOKUP(B96,'пр.взв.'!B5:G140,5,FALSE)</f>
        <v>Владимирская обл.</v>
      </c>
      <c r="G96" s="322"/>
      <c r="H96" s="324"/>
      <c r="I96" s="334"/>
      <c r="J96" s="307"/>
      <c r="K96" s="378">
        <v>8</v>
      </c>
      <c r="L96" s="411">
        <f>'пр.хода'!L38</f>
        <v>12</v>
      </c>
      <c r="M96" s="320" t="str">
        <f>VLOOKUP(L96,'пр.взв.'!B1:G140,2,FALSE)</f>
        <v>Ефремов Александр Юрьевич</v>
      </c>
      <c r="N96" s="290" t="str">
        <f>VLOOKUP(L96,'пр.взв.'!B1:G140,3,FALSE)</f>
        <v>087.09.1989 мс</v>
      </c>
      <c r="O96" s="284" t="str">
        <f>VLOOKUP(M96,'пр.взв.'!C1:H140,3,FALSE)</f>
        <v>ДВФО</v>
      </c>
      <c r="P96" s="285" t="str">
        <f>VLOOKUP(L96,'пр.взв.'!B5:G140,5,FALSE)</f>
        <v>Приморский кр.</v>
      </c>
      <c r="Q96" s="322"/>
      <c r="R96" s="324"/>
      <c r="S96" s="334"/>
      <c r="T96" s="307"/>
    </row>
    <row r="97" spans="1:20" ht="12.75" customHeight="1" hidden="1">
      <c r="A97" s="379"/>
      <c r="B97" s="388"/>
      <c r="C97" s="321"/>
      <c r="D97" s="291"/>
      <c r="E97" s="285"/>
      <c r="F97" s="291"/>
      <c r="G97" s="291"/>
      <c r="H97" s="291"/>
      <c r="I97" s="197"/>
      <c r="J97" s="189"/>
      <c r="K97" s="379"/>
      <c r="L97" s="388"/>
      <c r="M97" s="321"/>
      <c r="N97" s="291"/>
      <c r="O97" s="285"/>
      <c r="P97" s="291"/>
      <c r="Q97" s="291"/>
      <c r="R97" s="291"/>
      <c r="S97" s="197"/>
      <c r="T97" s="189"/>
    </row>
    <row r="98" spans="1:20" ht="12.75" customHeight="1" hidden="1">
      <c r="A98" s="379"/>
      <c r="B98" s="412">
        <f>'пр.хода'!L12</f>
        <v>15</v>
      </c>
      <c r="C98" s="337" t="str">
        <f>VLOOKUP(B98,'пр.взв.'!B1:G142,2,FALSE)</f>
        <v>Елисеев Дмитрий Михайлович</v>
      </c>
      <c r="D98" s="339" t="str">
        <f>VLOOKUP(B98,'пр.взв.'!B1:G142,3,FALSE)</f>
        <v>25.09.1992 змс</v>
      </c>
      <c r="E98" s="286" t="str">
        <f>VLOOKUP(C98,'пр.взв.'!C1:H142,3,FALSE)</f>
        <v>С-Пб</v>
      </c>
      <c r="F98" s="339" t="str">
        <f>VLOOKUP(B98,'пр.взв.'!B7:G142,5,FALSE)</f>
        <v>Санкт-Петербург</v>
      </c>
      <c r="G98" s="330"/>
      <c r="H98" s="330"/>
      <c r="I98" s="210"/>
      <c r="J98" s="210"/>
      <c r="K98" s="379"/>
      <c r="L98" s="412">
        <f>'пр.хода'!L40</f>
        <v>16</v>
      </c>
      <c r="M98" s="337" t="str">
        <f>VLOOKUP(L98,'пр.взв.'!B1:G142,2,FALSE)</f>
        <v>Михайлин Вячеслав Вячеславович</v>
      </c>
      <c r="N98" s="339" t="str">
        <f>VLOOKUP(L98,'пр.взв.'!B1:G142,3,FALSE)</f>
        <v>06.10.1986 мсмк</v>
      </c>
      <c r="O98" s="286" t="str">
        <f>VLOOKUP(M98,'пр.взв.'!C1:H142,3,FALSE)</f>
        <v>Моск</v>
      </c>
      <c r="P98" s="339" t="str">
        <f>VLOOKUP(L98,'пр.взв.'!B7:G142,5,FALSE)</f>
        <v>Москва</v>
      </c>
      <c r="Q98" s="330"/>
      <c r="R98" s="330"/>
      <c r="S98" s="210"/>
      <c r="T98" s="210"/>
    </row>
    <row r="99" spans="1:20" ht="12.75" customHeight="1" hidden="1" thickBot="1">
      <c r="A99" s="380"/>
      <c r="B99" s="390"/>
      <c r="C99" s="338"/>
      <c r="D99" s="340"/>
      <c r="E99" s="287"/>
      <c r="F99" s="340"/>
      <c r="G99" s="331"/>
      <c r="H99" s="331"/>
      <c r="I99" s="323"/>
      <c r="J99" s="323"/>
      <c r="K99" s="380"/>
      <c r="L99" s="390"/>
      <c r="M99" s="338"/>
      <c r="N99" s="340"/>
      <c r="O99" s="287"/>
      <c r="P99" s="340"/>
      <c r="Q99" s="331"/>
      <c r="R99" s="331"/>
      <c r="S99" s="323"/>
      <c r="T99" s="323"/>
    </row>
    <row r="100" spans="1:20" ht="15.75" hidden="1" thickBot="1">
      <c r="A100" s="283" t="s">
        <v>150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8">
        <v>9</v>
      </c>
      <c r="B101" s="411">
        <f>'пр.хода'!M7</f>
        <v>1</v>
      </c>
      <c r="C101" s="320" t="str">
        <f>VLOOKUP(B101,'пр.взв.'!B2:G145,2,FALSE)</f>
        <v>Черноскулов Альсим Леонидович </v>
      </c>
      <c r="D101" s="290" t="str">
        <f>VLOOKUP(B101,'пр.взв.'!B2:G145,3,FALSE)</f>
        <v>11.05.1983 змс</v>
      </c>
      <c r="E101" s="284" t="str">
        <f>VLOOKUP(C101,'пр.взв.'!C2:H145,3,FALSE)</f>
        <v>УрФО</v>
      </c>
      <c r="F101" s="290" t="str">
        <f>VLOOKUP(B101,'пр.взв.'!B2:G145,5,FALSE)</f>
        <v>Свердловская обл.</v>
      </c>
      <c r="G101" s="322"/>
      <c r="H101" s="324"/>
      <c r="I101" s="334"/>
      <c r="J101" s="307"/>
      <c r="K101" s="378">
        <v>10</v>
      </c>
      <c r="L101" s="411">
        <f>'пр.хода'!M35</f>
        <v>6</v>
      </c>
      <c r="M101" s="320" t="str">
        <f>VLOOKUP(L101,'пр.взв.'!B1:G145,2,FALSE)</f>
        <v>Лукашук Илья Игоревич </v>
      </c>
      <c r="N101" s="290" t="str">
        <f>VLOOKUP(L101,'пр.взв.'!B1:G145,3,FALSE)</f>
        <v>22.06.1991 мс</v>
      </c>
      <c r="O101" s="284" t="str">
        <f>VLOOKUP(M101,'пр.взв.'!C1:H145,3,FALSE)</f>
        <v>УрФО</v>
      </c>
      <c r="P101" s="290" t="str">
        <f>VLOOKUP(L101,'пр.взв.'!B1:G145,5,FALSE)</f>
        <v>Курганская обл.</v>
      </c>
      <c r="Q101" s="322"/>
      <c r="R101" s="324"/>
      <c r="S101" s="334"/>
      <c r="T101" s="307"/>
    </row>
    <row r="102" spans="1:20" ht="12.75" customHeight="1">
      <c r="A102" s="379"/>
      <c r="B102" s="388"/>
      <c r="C102" s="321"/>
      <c r="D102" s="291"/>
      <c r="E102" s="285"/>
      <c r="F102" s="291"/>
      <c r="G102" s="291"/>
      <c r="H102" s="291"/>
      <c r="I102" s="197"/>
      <c r="J102" s="189"/>
      <c r="K102" s="379"/>
      <c r="L102" s="388"/>
      <c r="M102" s="321"/>
      <c r="N102" s="291"/>
      <c r="O102" s="285"/>
      <c r="P102" s="291"/>
      <c r="Q102" s="291"/>
      <c r="R102" s="291"/>
      <c r="S102" s="197"/>
      <c r="T102" s="189"/>
    </row>
    <row r="103" spans="1:20" ht="12.75" customHeight="1">
      <c r="A103" s="379"/>
      <c r="B103" s="412">
        <f>'пр.хода'!M11</f>
        <v>11</v>
      </c>
      <c r="C103" s="337" t="str">
        <f>VLOOKUP(B103,'пр.взв.'!B2:G147,2,FALSE)</f>
        <v>Долгов Андрей Юрьевич</v>
      </c>
      <c r="D103" s="339" t="str">
        <f>VLOOKUP(B103,'пр.взв.'!B2:G147,3,FALSE)</f>
        <v>02.12.1994 мс</v>
      </c>
      <c r="E103" s="286" t="str">
        <f>VLOOKUP(C103,'пр.взв.'!C2:H147,3,FALSE)</f>
        <v>ЦФО</v>
      </c>
      <c r="F103" s="339" t="str">
        <f>VLOOKUP(B103,'пр.взв.'!B5:G147,5,FALSE)</f>
        <v>Владимирская обл.</v>
      </c>
      <c r="G103" s="330"/>
      <c r="H103" s="330"/>
      <c r="I103" s="210"/>
      <c r="J103" s="210"/>
      <c r="K103" s="379"/>
      <c r="L103" s="412">
        <f>'пр.хода'!M39</f>
        <v>16</v>
      </c>
      <c r="M103" s="337" t="str">
        <f>VLOOKUP(L103,'пр.взв.'!B1:G147,2,FALSE)</f>
        <v>Михайлин Вячеслав Вячеславович</v>
      </c>
      <c r="N103" s="339" t="str">
        <f>VLOOKUP(L103,'пр.взв.'!B1:G147,3,FALSE)</f>
        <v>06.10.1986 мсмк</v>
      </c>
      <c r="O103" s="286" t="str">
        <f>VLOOKUP(M103,'пр.взв.'!C1:H147,3,FALSE)</f>
        <v>Моск</v>
      </c>
      <c r="P103" s="339" t="str">
        <f>VLOOKUP(L103,'пр.взв.'!B1:G147,5,FALSE)</f>
        <v>Москва</v>
      </c>
      <c r="Q103" s="330"/>
      <c r="R103" s="330"/>
      <c r="S103" s="210"/>
      <c r="T103" s="210"/>
    </row>
    <row r="104" spans="1:20" ht="12.75" customHeight="1" thickBot="1">
      <c r="A104" s="380"/>
      <c r="B104" s="390"/>
      <c r="C104" s="338"/>
      <c r="D104" s="340"/>
      <c r="E104" s="287"/>
      <c r="F104" s="340"/>
      <c r="G104" s="331"/>
      <c r="H104" s="331"/>
      <c r="I104" s="323"/>
      <c r="J104" s="323"/>
      <c r="K104" s="380"/>
      <c r="L104" s="390"/>
      <c r="M104" s="338"/>
      <c r="N104" s="340"/>
      <c r="O104" s="287"/>
      <c r="P104" s="340"/>
      <c r="Q104" s="331"/>
      <c r="R104" s="331"/>
      <c r="S104" s="323"/>
      <c r="T104" s="323"/>
    </row>
  </sheetData>
  <sheetProtection/>
  <mergeCells count="859"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O54:O55"/>
    <mergeCell ref="O52:O53"/>
    <mergeCell ref="O50:O51"/>
    <mergeCell ref="O48:O49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A101:A104"/>
    <mergeCell ref="B101:B102"/>
    <mergeCell ref="C101:C102"/>
    <mergeCell ref="D101:D102"/>
    <mergeCell ref="B103:B104"/>
    <mergeCell ref="C103:C104"/>
    <mergeCell ref="D103:D104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F96:F97"/>
    <mergeCell ref="F98:F99"/>
    <mergeCell ref="G96:G97"/>
    <mergeCell ref="H96:H97"/>
    <mergeCell ref="N89:N90"/>
    <mergeCell ref="P89:P90"/>
    <mergeCell ref="Q89:Q90"/>
    <mergeCell ref="R89:R90"/>
    <mergeCell ref="O89:O90"/>
    <mergeCell ref="H89:H90"/>
    <mergeCell ref="H87:H88"/>
    <mergeCell ref="I87:I88"/>
    <mergeCell ref="I89:I90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O87:O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L85:L86"/>
    <mergeCell ref="M85:M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A83:A86"/>
    <mergeCell ref="B83:B84"/>
    <mergeCell ref="C83:C84"/>
    <mergeCell ref="D83:D84"/>
    <mergeCell ref="B85:B86"/>
    <mergeCell ref="C85:C86"/>
    <mergeCell ref="D85:D86"/>
    <mergeCell ref="S81:S82"/>
    <mergeCell ref="T81:T82"/>
    <mergeCell ref="N83:N84"/>
    <mergeCell ref="P83:P84"/>
    <mergeCell ref="Q83:Q84"/>
    <mergeCell ref="R83:R84"/>
    <mergeCell ref="O83:O84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4:S65"/>
    <mergeCell ref="T64:T65"/>
    <mergeCell ref="R64:R65"/>
    <mergeCell ref="O62:O63"/>
    <mergeCell ref="F62:F63"/>
    <mergeCell ref="G62:G63"/>
    <mergeCell ref="I64:I65"/>
    <mergeCell ref="J64:J65"/>
    <mergeCell ref="J62:J63"/>
    <mergeCell ref="G64:G65"/>
    <mergeCell ref="H64:H65"/>
    <mergeCell ref="F64:F65"/>
    <mergeCell ref="A62:A65"/>
    <mergeCell ref="B62:B63"/>
    <mergeCell ref="C62:C63"/>
    <mergeCell ref="D62:D63"/>
    <mergeCell ref="B64:B65"/>
    <mergeCell ref="C64:C65"/>
    <mergeCell ref="D64:D65"/>
    <mergeCell ref="S60:S61"/>
    <mergeCell ref="T60:T61"/>
    <mergeCell ref="P62:P63"/>
    <mergeCell ref="Q62:Q63"/>
    <mergeCell ref="R62:R63"/>
    <mergeCell ref="R60:R61"/>
    <mergeCell ref="S62:S63"/>
    <mergeCell ref="T62:T63"/>
    <mergeCell ref="L62:L63"/>
    <mergeCell ref="M62:M63"/>
    <mergeCell ref="Q64:Q65"/>
    <mergeCell ref="Q60:Q61"/>
    <mergeCell ref="O60:P61"/>
    <mergeCell ref="N64:N65"/>
    <mergeCell ref="P64:P65"/>
    <mergeCell ref="L64:L65"/>
    <mergeCell ref="M64:M65"/>
    <mergeCell ref="O64:O65"/>
    <mergeCell ref="I60:I61"/>
    <mergeCell ref="H62:H63"/>
    <mergeCell ref="I62:I63"/>
    <mergeCell ref="N60:N61"/>
    <mergeCell ref="N62:N63"/>
    <mergeCell ref="K62:K65"/>
    <mergeCell ref="J60:J61"/>
    <mergeCell ref="K60:K61"/>
    <mergeCell ref="L60:L61"/>
    <mergeCell ref="M60:M61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O36:O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H32:H33"/>
    <mergeCell ref="O34:O35"/>
    <mergeCell ref="O32:O33"/>
    <mergeCell ref="Q32:Q33"/>
    <mergeCell ref="J30:J31"/>
    <mergeCell ref="K30:K33"/>
    <mergeCell ref="L30:L31"/>
    <mergeCell ref="M30:M31"/>
    <mergeCell ref="J32:J33"/>
    <mergeCell ref="N30:N31"/>
    <mergeCell ref="O30:O31"/>
    <mergeCell ref="R32:R33"/>
    <mergeCell ref="S30:S31"/>
    <mergeCell ref="T30:T31"/>
    <mergeCell ref="S32:S33"/>
    <mergeCell ref="T32:T33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P30:P31"/>
    <mergeCell ref="H30:H31"/>
    <mergeCell ref="I30:I31"/>
    <mergeCell ref="I32:I33"/>
    <mergeCell ref="R28:R29"/>
    <mergeCell ref="F30:F31"/>
    <mergeCell ref="G30:G31"/>
    <mergeCell ref="E30:E31"/>
    <mergeCell ref="Q30:Q31"/>
    <mergeCell ref="R30:R31"/>
    <mergeCell ref="P26:P27"/>
    <mergeCell ref="N28:N29"/>
    <mergeCell ref="P28:P29"/>
    <mergeCell ref="Q28:Q29"/>
    <mergeCell ref="M26:M27"/>
    <mergeCell ref="L28:L29"/>
    <mergeCell ref="M28:M29"/>
    <mergeCell ref="N26:N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T22:T23"/>
    <mergeCell ref="S24:S25"/>
    <mergeCell ref="T24:T25"/>
    <mergeCell ref="R22:R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E22:E23"/>
    <mergeCell ref="E24:E25"/>
    <mergeCell ref="F24:F25"/>
    <mergeCell ref="G24:G25"/>
    <mergeCell ref="F22:F23"/>
    <mergeCell ref="G22:G23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E10:E11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O6:O7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A4:A5"/>
    <mergeCell ref="B4:B5"/>
    <mergeCell ref="C4:C5"/>
    <mergeCell ref="D4:D5"/>
    <mergeCell ref="B1:J1"/>
    <mergeCell ref="L1:T1"/>
    <mergeCell ref="B2:J2"/>
    <mergeCell ref="L2:T2"/>
    <mergeCell ref="G4:G5"/>
    <mergeCell ref="H4:H5"/>
    <mergeCell ref="I4:I5"/>
    <mergeCell ref="Q4:Q5"/>
    <mergeCell ref="N4:N5"/>
    <mergeCell ref="J4:J5"/>
    <mergeCell ref="K4:K5"/>
    <mergeCell ref="L4:L5"/>
    <mergeCell ref="M4:M5"/>
    <mergeCell ref="O4:P5"/>
    <mergeCell ref="R4:R5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68:E69"/>
    <mergeCell ref="E66:E67"/>
    <mergeCell ref="E64:E65"/>
    <mergeCell ref="E62:E63"/>
    <mergeCell ref="A91:J91"/>
    <mergeCell ref="K91:T91"/>
    <mergeCell ref="A100:J100"/>
    <mergeCell ref="E74:E75"/>
    <mergeCell ref="E98:E99"/>
    <mergeCell ref="E96:E97"/>
    <mergeCell ref="E94:E95"/>
    <mergeCell ref="E92:E93"/>
    <mergeCell ref="E83:E84"/>
    <mergeCell ref="N74:N7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8">
      <selection activeCell="J38" sqref="A28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31" t="str">
        <f>HYPERLINK('[1]реквизиты'!$A$2)</f>
        <v>Кубок России по самбо  среди мужчин 2016 г.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4:6" ht="15.75">
      <c r="D2" s="53"/>
      <c r="E2" s="425" t="str">
        <f>HYPERLINK('пр.взв.'!D4)</f>
        <v>в.к. 100 кг.</v>
      </c>
      <c r="F2" s="425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28" t="s">
        <v>14</v>
      </c>
      <c r="B5" s="189" t="s">
        <v>5</v>
      </c>
      <c r="C5" s="211" t="s">
        <v>6</v>
      </c>
      <c r="D5" s="189" t="s">
        <v>15</v>
      </c>
      <c r="E5" s="415" t="s">
        <v>16</v>
      </c>
      <c r="F5" s="416"/>
      <c r="G5" s="189" t="s">
        <v>17</v>
      </c>
      <c r="H5" s="210" t="s">
        <v>45</v>
      </c>
      <c r="I5" s="189" t="s">
        <v>18</v>
      </c>
      <c r="J5" s="189" t="s">
        <v>19</v>
      </c>
    </row>
    <row r="6" spans="1:10" ht="12.75">
      <c r="A6" s="429"/>
      <c r="B6" s="210"/>
      <c r="C6" s="210"/>
      <c r="D6" s="210"/>
      <c r="E6" s="432"/>
      <c r="F6" s="433"/>
      <c r="G6" s="210"/>
      <c r="H6" s="211"/>
      <c r="I6" s="210"/>
      <c r="J6" s="210"/>
    </row>
    <row r="7" spans="1:10" ht="12.75">
      <c r="A7" s="430"/>
      <c r="B7" s="339">
        <f>'пр.хода'!N9</f>
        <v>1</v>
      </c>
      <c r="C7" s="421" t="str">
        <f>VLOOKUP(B7,'пр.взв.'!B7:H50,2,FALSE)</f>
        <v>Черноскулов Альсим Леонидович </v>
      </c>
      <c r="D7" s="421" t="str">
        <f>VLOOKUP(B7,'пр.взв.'!B7:H50,3,FALSE)</f>
        <v>11.05.1983 змс</v>
      </c>
      <c r="E7" s="423" t="str">
        <f>VLOOKUP(B7,'пр.взв.'!B7:H165,4,FALSE)</f>
        <v>УрФО</v>
      </c>
      <c r="F7" s="421" t="str">
        <f>VLOOKUP(B7,'пр.взв.'!B7:H50,5,FALSE)</f>
        <v>Свердловская обл.</v>
      </c>
      <c r="G7" s="414"/>
      <c r="H7" s="210"/>
      <c r="I7" s="197"/>
      <c r="J7" s="189"/>
    </row>
    <row r="8" spans="1:10" ht="12.75">
      <c r="A8" s="430"/>
      <c r="B8" s="189"/>
      <c r="C8" s="422"/>
      <c r="D8" s="422"/>
      <c r="E8" s="426"/>
      <c r="F8" s="427"/>
      <c r="G8" s="414"/>
      <c r="H8" s="211"/>
      <c r="I8" s="197"/>
      <c r="J8" s="189"/>
    </row>
    <row r="9" spans="1:10" ht="12.75">
      <c r="A9" s="419"/>
      <c r="B9" s="339">
        <f>'пр.хода'!N13</f>
        <v>20</v>
      </c>
      <c r="C9" s="421" t="str">
        <f>VLOOKUP(B9,'пр.взв.'!B1:H52,2,FALSE)</f>
        <v>Певнев Александр Андреевич</v>
      </c>
      <c r="D9" s="421" t="str">
        <f>VLOOKUP(B9,'пр.взв.'!B1:H52,3,FALSE)</f>
        <v>24.06.1994 мс</v>
      </c>
      <c r="E9" s="423" t="str">
        <f>VLOOKUP(B9,'пр.взв.'!B1:H167,4,FALSE)</f>
        <v>СФО</v>
      </c>
      <c r="F9" s="421" t="str">
        <f>VLOOKUP(B9,'пр.взв.'!B1:H52,5,FALSE)</f>
        <v>Красноярский кр.</v>
      </c>
      <c r="G9" s="414"/>
      <c r="H9" s="210"/>
      <c r="I9" s="189"/>
      <c r="J9" s="189"/>
    </row>
    <row r="10" spans="1:10" ht="12.75">
      <c r="A10" s="419"/>
      <c r="B10" s="189"/>
      <c r="C10" s="422"/>
      <c r="D10" s="422"/>
      <c r="E10" s="424"/>
      <c r="F10" s="422"/>
      <c r="G10" s="414"/>
      <c r="H10" s="211"/>
      <c r="I10" s="189"/>
      <c r="J10" s="189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100 кг.</v>
      </c>
    </row>
    <row r="17" spans="1:10" ht="12.75" customHeight="1">
      <c r="A17" s="428" t="s">
        <v>14</v>
      </c>
      <c r="B17" s="189" t="s">
        <v>5</v>
      </c>
      <c r="C17" s="211" t="s">
        <v>6</v>
      </c>
      <c r="D17" s="189" t="s">
        <v>15</v>
      </c>
      <c r="E17" s="415" t="s">
        <v>16</v>
      </c>
      <c r="F17" s="416"/>
      <c r="G17" s="189" t="s">
        <v>17</v>
      </c>
      <c r="H17" s="210" t="s">
        <v>45</v>
      </c>
      <c r="I17" s="189" t="s">
        <v>18</v>
      </c>
      <c r="J17" s="189" t="s">
        <v>19</v>
      </c>
    </row>
    <row r="18" spans="1:10" ht="12.75">
      <c r="A18" s="429"/>
      <c r="B18" s="210"/>
      <c r="C18" s="210"/>
      <c r="D18" s="210"/>
      <c r="E18" s="417"/>
      <c r="F18" s="418"/>
      <c r="G18" s="210"/>
      <c r="H18" s="211"/>
      <c r="I18" s="210"/>
      <c r="J18" s="210"/>
    </row>
    <row r="19" spans="1:10" ht="12.75">
      <c r="A19" s="430"/>
      <c r="B19" s="339">
        <f>'пр.хода'!N37</f>
        <v>16</v>
      </c>
      <c r="C19" s="421" t="str">
        <f>VLOOKUP(B19,'пр.взв.'!B1:H62,2,FALSE)</f>
        <v>Михайлин Вячеслав Вячеславович</v>
      </c>
      <c r="D19" s="421" t="str">
        <f>VLOOKUP(B19,'пр.взв.'!B1:H62,3,FALSE)</f>
        <v>06.10.1986 мсмк</v>
      </c>
      <c r="E19" s="423" t="str">
        <f>VLOOKUP(B19,'пр.взв.'!B1:H177,4,FALSE)</f>
        <v>Моск</v>
      </c>
      <c r="F19" s="421" t="str">
        <f>VLOOKUP(B19,'пр.взв.'!B1:H62,5,FALSE)</f>
        <v>Москва</v>
      </c>
      <c r="G19" s="414"/>
      <c r="H19" s="210"/>
      <c r="I19" s="197"/>
      <c r="J19" s="189"/>
    </row>
    <row r="20" spans="1:10" ht="12.75">
      <c r="A20" s="430"/>
      <c r="B20" s="189"/>
      <c r="C20" s="422"/>
      <c r="D20" s="422"/>
      <c r="E20" s="426"/>
      <c r="F20" s="427"/>
      <c r="G20" s="414"/>
      <c r="H20" s="211"/>
      <c r="I20" s="197"/>
      <c r="J20" s="189"/>
    </row>
    <row r="21" spans="1:10" ht="12.75">
      <c r="A21" s="419"/>
      <c r="B21" s="339">
        <f>'пр.хода'!N41</f>
        <v>3</v>
      </c>
      <c r="C21" s="421" t="str">
        <f>VLOOKUP(B21,'пр.взв.'!B2:H64,2,FALSE)</f>
        <v>Торгашов Дмитрий Сергеевич</v>
      </c>
      <c r="D21" s="421" t="str">
        <f>VLOOKUP(B21,'пр.взв.'!B2:H64,3,FALSE)</f>
        <v>18.03.1993 мсмк</v>
      </c>
      <c r="E21" s="423" t="str">
        <f>VLOOKUP(B21,'пр.взв.'!B1:H179,4,FALSE)</f>
        <v>УрФО</v>
      </c>
      <c r="F21" s="421" t="str">
        <f>VLOOKUP(B21,'пр.взв.'!B2:H64,5,FALSE)</f>
        <v>Свердловская обл.</v>
      </c>
      <c r="G21" s="414"/>
      <c r="H21" s="210"/>
      <c r="I21" s="189"/>
      <c r="J21" s="189"/>
    </row>
    <row r="22" spans="1:10" ht="12.75">
      <c r="A22" s="419"/>
      <c r="B22" s="189"/>
      <c r="C22" s="422"/>
      <c r="D22" s="422"/>
      <c r="E22" s="424"/>
      <c r="F22" s="422"/>
      <c r="G22" s="414"/>
      <c r="H22" s="211"/>
      <c r="I22" s="189"/>
      <c r="J22" s="189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25" t="str">
        <f>HYPERLINK('пр.взв.'!D4)</f>
        <v>в.к. 100 кг.</v>
      </c>
      <c r="F29" s="425"/>
    </row>
    <row r="30" spans="1:10" ht="12.75" customHeight="1">
      <c r="A30" s="428" t="s">
        <v>14</v>
      </c>
      <c r="B30" s="189" t="s">
        <v>5</v>
      </c>
      <c r="C30" s="211" t="s">
        <v>6</v>
      </c>
      <c r="D30" s="189" t="s">
        <v>15</v>
      </c>
      <c r="E30" s="415" t="s">
        <v>16</v>
      </c>
      <c r="F30" s="416"/>
      <c r="G30" s="189" t="s">
        <v>17</v>
      </c>
      <c r="H30" s="210" t="s">
        <v>45</v>
      </c>
      <c r="I30" s="189" t="s">
        <v>18</v>
      </c>
      <c r="J30" s="189" t="s">
        <v>19</v>
      </c>
    </row>
    <row r="31" spans="1:10" ht="12.75" customHeight="1">
      <c r="A31" s="429"/>
      <c r="B31" s="210"/>
      <c r="C31" s="210"/>
      <c r="D31" s="210"/>
      <c r="E31" s="417"/>
      <c r="F31" s="418"/>
      <c r="G31" s="210"/>
      <c r="H31" s="211"/>
      <c r="I31" s="210"/>
      <c r="J31" s="210"/>
    </row>
    <row r="32" spans="1:10" ht="12.75">
      <c r="A32" s="430"/>
      <c r="B32" s="420">
        <f>'пр.хода'!K22</f>
        <v>13</v>
      </c>
      <c r="C32" s="421" t="str">
        <f>VLOOKUP(B32,'пр.взв.'!B2:H75,2,FALSE)</f>
        <v>Кургинян Эдуард Славикович</v>
      </c>
      <c r="D32" s="421" t="str">
        <f>VLOOKUP(B32,'пр.взв.'!B2:H75,3,FALSE)</f>
        <v>16.12.1986 змс</v>
      </c>
      <c r="E32" s="423" t="str">
        <f>VLOOKUP(B32,'пр.взв.'!B2:H190,4,FALSE)</f>
        <v>ЮФО</v>
      </c>
      <c r="F32" s="421" t="str">
        <f>VLOOKUP(B32,'пр.взв.'!B2:H75,5,FALSE)</f>
        <v>Краснодарский кр.</v>
      </c>
      <c r="G32" s="414"/>
      <c r="H32" s="210"/>
      <c r="I32" s="197"/>
      <c r="J32" s="189"/>
    </row>
    <row r="33" spans="1:10" ht="12.75">
      <c r="A33" s="430"/>
      <c r="B33" s="189"/>
      <c r="C33" s="422"/>
      <c r="D33" s="422"/>
      <c r="E33" s="426"/>
      <c r="F33" s="427"/>
      <c r="G33" s="414"/>
      <c r="H33" s="211"/>
      <c r="I33" s="197"/>
      <c r="J33" s="189"/>
    </row>
    <row r="34" spans="1:10" ht="12.75">
      <c r="A34" s="419"/>
      <c r="B34" s="420">
        <f>'пр.хода'!N22</f>
        <v>10</v>
      </c>
      <c r="C34" s="421" t="str">
        <f>VLOOKUP(B34,'пр.взв.'!B3:H77,2,FALSE)</f>
        <v>Баялиев Мовладий Хусеевич</v>
      </c>
      <c r="D34" s="421" t="str">
        <f>VLOOKUP(B34,'пр.взв.'!B3:H77,3,FALSE)</f>
        <v>06.04.1984 мсмк</v>
      </c>
      <c r="E34" s="423" t="str">
        <f>VLOOKUP(B34,'пр.взв.'!B3:H192,4,FALSE)</f>
        <v>ЮФО</v>
      </c>
      <c r="F34" s="421" t="str">
        <f>VLOOKUP(B34,'пр.взв.'!B4:H77,5,FALSE)</f>
        <v>Краснодарский кр.</v>
      </c>
      <c r="G34" s="414"/>
      <c r="H34" s="210"/>
      <c r="I34" s="189"/>
      <c r="J34" s="189"/>
    </row>
    <row r="35" spans="1:10" ht="12.75">
      <c r="A35" s="419"/>
      <c r="B35" s="189"/>
      <c r="C35" s="422"/>
      <c r="D35" s="422"/>
      <c r="E35" s="424"/>
      <c r="F35" s="422"/>
      <c r="G35" s="414"/>
      <c r="H35" s="211"/>
      <c r="I35" s="189"/>
      <c r="J35" s="189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1">
      <selection activeCell="H51" sqref="A1:H5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67" t="s">
        <v>25</v>
      </c>
      <c r="B1" s="467"/>
      <c r="C1" s="467"/>
      <c r="D1" s="467"/>
      <c r="E1" s="467"/>
      <c r="F1" s="467"/>
      <c r="G1" s="467"/>
      <c r="H1" s="467"/>
    </row>
    <row r="2" spans="2:8" ht="27" customHeight="1" thickBot="1">
      <c r="B2" s="227" t="s">
        <v>27</v>
      </c>
      <c r="C2" s="227"/>
      <c r="D2" s="464" t="str">
        <f>HYPERLINK('[1]реквизиты'!$A$2)</f>
        <v>Кубок России по самбо  среди мужчин 2016 г.</v>
      </c>
      <c r="E2" s="465"/>
      <c r="F2" s="465"/>
      <c r="G2" s="465"/>
      <c r="H2" s="466"/>
    </row>
    <row r="3" spans="2:8" ht="15" customHeight="1" thickBot="1">
      <c r="B3" s="463" t="str">
        <f>HYPERLINK('[1]реквизиты'!$A$3)</f>
        <v>30 сентября - 4 октября 2016г.                г.Кстово (Россия)</v>
      </c>
      <c r="C3" s="463"/>
      <c r="D3" s="463"/>
      <c r="E3" s="463"/>
      <c r="F3" s="463"/>
      <c r="G3" s="463"/>
      <c r="H3" s="12" t="str">
        <f>HYPERLINK('пр.взв.'!D4)</f>
        <v>в.к. 100 кг.</v>
      </c>
    </row>
    <row r="4" spans="1:8" ht="12.75" customHeight="1">
      <c r="A4" s="450" t="s">
        <v>49</v>
      </c>
      <c r="B4" s="452" t="s">
        <v>5</v>
      </c>
      <c r="C4" s="454" t="s">
        <v>6</v>
      </c>
      <c r="D4" s="312" t="s">
        <v>7</v>
      </c>
      <c r="E4" s="311" t="s">
        <v>8</v>
      </c>
      <c r="F4" s="312"/>
      <c r="G4" s="410" t="s">
        <v>10</v>
      </c>
      <c r="H4" s="460" t="s">
        <v>9</v>
      </c>
    </row>
    <row r="5" spans="1:8" ht="12.75" customHeight="1" thickBot="1">
      <c r="A5" s="451"/>
      <c r="B5" s="453"/>
      <c r="C5" s="455"/>
      <c r="D5" s="314"/>
      <c r="E5" s="313"/>
      <c r="F5" s="314"/>
      <c r="G5" s="323"/>
      <c r="H5" s="333"/>
    </row>
    <row r="6" spans="1:8" ht="12.75" customHeight="1">
      <c r="A6" s="456">
        <v>1</v>
      </c>
      <c r="B6" s="457">
        <f>'пр.хода'!K17</f>
        <v>13</v>
      </c>
      <c r="C6" s="443" t="str">
        <f>VLOOKUP(B6,'пр.взв.'!B4:H113,2,FALSE)</f>
        <v>Кургинян Эдуард Славикович</v>
      </c>
      <c r="D6" s="444" t="str">
        <f>VLOOKUP(B6,'пр.взв.'!B7:H50,3,FALSE)</f>
        <v>16.12.1986 змс</v>
      </c>
      <c r="E6" s="446" t="str">
        <f>VLOOKUP(B6,'пр.взв.'!B7:H50,4,FALSE)</f>
        <v>ЮФО</v>
      </c>
      <c r="F6" s="449" t="str">
        <f>VLOOKUP(B6,'пр.взв.'!B7:H50,5,FALSE)</f>
        <v>Краснодарский кр.</v>
      </c>
      <c r="G6" s="447">
        <f>VLOOKUP(B6,'пр.взв.'!B7:H50,6,FALSE)</f>
        <v>0</v>
      </c>
      <c r="H6" s="461" t="str">
        <f>VLOOKUP(B6,'пр.взв.'!B7:H50,7,FALSE)</f>
        <v>Бабоян Р.М.</v>
      </c>
    </row>
    <row r="7" spans="1:8" ht="12.75" customHeight="1">
      <c r="A7" s="438"/>
      <c r="B7" s="435"/>
      <c r="C7" s="436"/>
      <c r="D7" s="445"/>
      <c r="E7" s="426"/>
      <c r="F7" s="196"/>
      <c r="G7" s="448"/>
      <c r="H7" s="462"/>
    </row>
    <row r="8" spans="1:8" ht="12.75" customHeight="1">
      <c r="A8" s="438">
        <v>2</v>
      </c>
      <c r="B8" s="435">
        <f>'пр.хода'!K25</f>
        <v>10</v>
      </c>
      <c r="C8" s="442" t="str">
        <f>VLOOKUP(B8,'пр.взв.'!B1:H115,2,FALSE)</f>
        <v>Баялиев Мовладий Хусеевич</v>
      </c>
      <c r="D8" s="439" t="str">
        <f>VLOOKUP(B8,'пр.взв.'!B9:H52,3,FALSE)</f>
        <v>06.04.1984 мсмк</v>
      </c>
      <c r="E8" s="440" t="str">
        <f>VLOOKUP(B8,'пр.взв.'!B9:H52,4,FALSE)</f>
        <v>ЮФО</v>
      </c>
      <c r="F8" s="196" t="str">
        <f>VLOOKUP(B8,'пр.взв.'!B9:H52,5,FALSE)</f>
        <v>Краснодарский кр.</v>
      </c>
      <c r="G8" s="441">
        <f>VLOOKUP(B8,'пр.взв.'!B9:H52,6,FALSE)</f>
        <v>0</v>
      </c>
      <c r="H8" s="459" t="str">
        <f>VLOOKUP(B8,'пр.взв.'!B9:H52,7,FALSE)</f>
        <v>Бабоян Р.М.</v>
      </c>
    </row>
    <row r="9" spans="1:8" ht="12.75" customHeight="1">
      <c r="A9" s="438"/>
      <c r="B9" s="435"/>
      <c r="C9" s="437"/>
      <c r="D9" s="439"/>
      <c r="E9" s="440"/>
      <c r="F9" s="196"/>
      <c r="G9" s="441"/>
      <c r="H9" s="459"/>
    </row>
    <row r="10" spans="1:8" ht="12.75" customHeight="1">
      <c r="A10" s="438">
        <v>3</v>
      </c>
      <c r="B10" s="435">
        <f>'пр.хода'!O6</f>
        <v>1</v>
      </c>
      <c r="C10" s="442" t="str">
        <f>VLOOKUP(B10,'пр.взв.'!B1:H117,2,FALSE)</f>
        <v>Черноскулов Альсим Леонидович </v>
      </c>
      <c r="D10" s="439" t="str">
        <f>VLOOKUP(B10,'пр.взв.'!B1:H54,3,FALSE)</f>
        <v>11.05.1983 змс</v>
      </c>
      <c r="E10" s="440" t="str">
        <f>VLOOKUP(B10,'пр.взв.'!B1:H54,4,FALSE)</f>
        <v>УрФО</v>
      </c>
      <c r="F10" s="196" t="str">
        <f>VLOOKUP(B10,'пр.взв.'!B1:H54,5,FALSE)</f>
        <v>Свердловская обл.</v>
      </c>
      <c r="G10" s="441">
        <f>VLOOKUP(B10,'пр.взв.'!B1:H54,6,FALSE)</f>
        <v>0</v>
      </c>
      <c r="H10" s="459" t="str">
        <f>VLOOKUP(B10,'пр.взв.'!B1:H54,7,FALSE)</f>
        <v>Стенников М.Г. Мельников А.Н.</v>
      </c>
    </row>
    <row r="11" spans="1:8" ht="12.75" customHeight="1">
      <c r="A11" s="438"/>
      <c r="B11" s="435"/>
      <c r="C11" s="437"/>
      <c r="D11" s="439"/>
      <c r="E11" s="440"/>
      <c r="F11" s="196"/>
      <c r="G11" s="441"/>
      <c r="H11" s="459"/>
    </row>
    <row r="12" spans="1:8" ht="12.75" customHeight="1">
      <c r="A12" s="438">
        <v>3</v>
      </c>
      <c r="B12" s="435">
        <f>'пр.хода'!P39</f>
        <v>3</v>
      </c>
      <c r="C12" s="436" t="str">
        <f>VLOOKUP(B12,'пр.взв.'!B1:H119,2,FALSE)</f>
        <v>Торгашов Дмитрий Сергеевич</v>
      </c>
      <c r="D12" s="439" t="str">
        <f>VLOOKUP(B12,'пр.взв.'!B1:H56,3,FALSE)</f>
        <v>18.03.1993 мсмк</v>
      </c>
      <c r="E12" s="440" t="str">
        <f>VLOOKUP(B12,'пр.взв.'!B1:H56,4,FALSE)</f>
        <v>УрФО</v>
      </c>
      <c r="F12" s="196" t="str">
        <f>VLOOKUP(B12,'пр.взв.'!B1:H56,5,FALSE)</f>
        <v>Свердловская обл.</v>
      </c>
      <c r="G12" s="441">
        <f>VLOOKUP(B12,'пр.взв.'!B1:H56,6,FALSE)</f>
        <v>0</v>
      </c>
      <c r="H12" s="459" t="str">
        <f>VLOOKUP(B12,'пр.взв.'!B1:H56,7,FALSE)</f>
        <v>Стенников М.Г. Мельников А.Н.</v>
      </c>
    </row>
    <row r="13" spans="1:8" ht="12.75" customHeight="1">
      <c r="A13" s="438"/>
      <c r="B13" s="435"/>
      <c r="C13" s="437"/>
      <c r="D13" s="439"/>
      <c r="E13" s="440"/>
      <c r="F13" s="196"/>
      <c r="G13" s="441"/>
      <c r="H13" s="459"/>
    </row>
    <row r="14" spans="1:8" ht="12.75" customHeight="1">
      <c r="A14" s="438">
        <v>5</v>
      </c>
      <c r="B14" s="435">
        <f>'пр.хода'!AD20</f>
        <v>20</v>
      </c>
      <c r="C14" s="436" t="str">
        <f>VLOOKUP(B14,'пр.взв.'!B1:H121,2,FALSE)</f>
        <v>Певнев Александр Андреевич</v>
      </c>
      <c r="D14" s="439" t="str">
        <f>VLOOKUP(B14,'пр.взв.'!B1:H58,3,FALSE)</f>
        <v>24.06.1994 мс</v>
      </c>
      <c r="E14" s="440" t="str">
        <f>VLOOKUP(B14,'пр.взв.'!B1:H58,4,FALSE)</f>
        <v>СФО</v>
      </c>
      <c r="F14" s="196" t="str">
        <f>VLOOKUP(B14,'пр.взв.'!B1:H58,5,FALSE)</f>
        <v>Красноярский кр.</v>
      </c>
      <c r="G14" s="441">
        <f>VLOOKUP(B14,'пр.взв.'!B1:H58,6,FALSE)</f>
        <v>0</v>
      </c>
      <c r="H14" s="459" t="str">
        <f>VLOOKUP(B14,'пр.взв.'!B1:H58,7,FALSE)</f>
        <v>Ледже А.В. Калентьев В.И.</v>
      </c>
    </row>
    <row r="15" spans="1:8" ht="12.75" customHeight="1">
      <c r="A15" s="438"/>
      <c r="B15" s="435"/>
      <c r="C15" s="437"/>
      <c r="D15" s="439"/>
      <c r="E15" s="440"/>
      <c r="F15" s="196"/>
      <c r="G15" s="441"/>
      <c r="H15" s="459"/>
    </row>
    <row r="16" spans="1:8" ht="12.75" customHeight="1">
      <c r="A16" s="438">
        <v>5</v>
      </c>
      <c r="B16" s="435">
        <f>'пр.хода'!AD21</f>
        <v>16</v>
      </c>
      <c r="C16" s="436" t="str">
        <f>VLOOKUP(B16,'пр.взв.'!B1:H123,2,FALSE)</f>
        <v>Михайлин Вячеслав Вячеславович</v>
      </c>
      <c r="D16" s="439" t="str">
        <f>VLOOKUP(B16,'пр.взв.'!B1:H60,3,FALSE)</f>
        <v>06.10.1986 мсмк</v>
      </c>
      <c r="E16" s="440" t="str">
        <f>VLOOKUP(B16,'пр.взв.'!B1:H60,4,FALSE)</f>
        <v>Моск</v>
      </c>
      <c r="F16" s="196" t="str">
        <f>VLOOKUP(B16,'пр.взв.'!B1:H60,5,FALSE)</f>
        <v>Москва</v>
      </c>
      <c r="G16" s="441">
        <f>VLOOKUP(B16,'пр.взв.'!B1:H60,6,FALSE)</f>
        <v>0</v>
      </c>
      <c r="H16" s="459" t="str">
        <f>VLOOKUP(B16,'пр.взв.'!B1:H60,7,FALSE)</f>
        <v>Леонтьев А.А. Павлов Д.А.</v>
      </c>
    </row>
    <row r="17" spans="1:8" ht="12.75" customHeight="1">
      <c r="A17" s="438"/>
      <c r="B17" s="435"/>
      <c r="C17" s="437"/>
      <c r="D17" s="439"/>
      <c r="E17" s="440"/>
      <c r="F17" s="196"/>
      <c r="G17" s="441"/>
      <c r="H17" s="459"/>
    </row>
    <row r="18" spans="1:8" ht="12.75" customHeight="1">
      <c r="A18" s="434" t="s">
        <v>50</v>
      </c>
      <c r="B18" s="435">
        <f>'пр.хода'!AD17</f>
        <v>11</v>
      </c>
      <c r="C18" s="436" t="str">
        <f>VLOOKUP(B18,'пр.взв.'!B1:H125,2,FALSE)</f>
        <v>Долгов Андрей Юрьевич</v>
      </c>
      <c r="D18" s="439" t="str">
        <f>VLOOKUP(B18,'пр.взв.'!B1:H62,3,FALSE)</f>
        <v>02.12.1994 мс</v>
      </c>
      <c r="E18" s="440" t="str">
        <f>VLOOKUP(B18,'пр.взв.'!B1:H62,4,FALSE)</f>
        <v>ЦФО</v>
      </c>
      <c r="F18" s="196" t="str">
        <f>VLOOKUP(B18,'пр.взв.'!B1:H62,5,FALSE)</f>
        <v>Владимирская обл.</v>
      </c>
      <c r="G18" s="441">
        <f>VLOOKUP(B18,'пр.взв.'!B1:H62,6,FALSE)</f>
        <v>0</v>
      </c>
      <c r="H18" s="459" t="str">
        <f>VLOOKUP(B18,'пр.взв.'!B1:H62,7,FALSE)</f>
        <v>Анисимов А.В. Логвинов А.В.</v>
      </c>
    </row>
    <row r="19" spans="1:8" ht="12.75" customHeight="1">
      <c r="A19" s="434"/>
      <c r="B19" s="435"/>
      <c r="C19" s="437"/>
      <c r="D19" s="439"/>
      <c r="E19" s="440"/>
      <c r="F19" s="196"/>
      <c r="G19" s="441"/>
      <c r="H19" s="459"/>
    </row>
    <row r="20" spans="1:8" ht="12.75" customHeight="1">
      <c r="A20" s="434" t="s">
        <v>50</v>
      </c>
      <c r="B20" s="435">
        <f>'пр.хода'!AD18</f>
        <v>6</v>
      </c>
      <c r="C20" s="436" t="str">
        <f>VLOOKUP(B20,'пр.взв.'!B1:H127,2,FALSE)</f>
        <v>Лукашук Илья Игоревич </v>
      </c>
      <c r="D20" s="439" t="str">
        <f>VLOOKUP(B20,'пр.взв.'!B2:H64,3,FALSE)</f>
        <v>22.06.1991 мс</v>
      </c>
      <c r="E20" s="440" t="str">
        <f>VLOOKUP(B20,'пр.взв.'!B2:H64,4,FALSE)</f>
        <v>УрФО</v>
      </c>
      <c r="F20" s="196" t="str">
        <f>VLOOKUP(B20,'пр.взв.'!B2:H64,5,FALSE)</f>
        <v>Курганская обл.</v>
      </c>
      <c r="G20" s="441">
        <f>VLOOKUP(B20,'пр.взв.'!B2:H64,6,FALSE)</f>
        <v>0</v>
      </c>
      <c r="H20" s="459" t="str">
        <f>VLOOKUP(B20,'пр.взв.'!B2:H64,7,FALSE)</f>
        <v>Стенников М.Г.</v>
      </c>
    </row>
    <row r="21" spans="1:8" ht="12.75" customHeight="1">
      <c r="A21" s="434"/>
      <c r="B21" s="435"/>
      <c r="C21" s="437"/>
      <c r="D21" s="439"/>
      <c r="E21" s="440"/>
      <c r="F21" s="196"/>
      <c r="G21" s="441"/>
      <c r="H21" s="459"/>
    </row>
    <row r="22" spans="1:8" ht="12.75" customHeight="1">
      <c r="A22" s="434" t="s">
        <v>53</v>
      </c>
      <c r="B22" s="435">
        <f>'пр.хода'!AD12</f>
        <v>5</v>
      </c>
      <c r="C22" s="436" t="str">
        <f>VLOOKUP(B22,'пр.взв.'!B2:H129,2,FALSE)</f>
        <v>Самойлович Сергей Александрович</v>
      </c>
      <c r="D22" s="439" t="str">
        <f>VLOOKUP(B22,'пр.взв.'!B2:H66,3,FALSE)</f>
        <v>06.12.1984 мсмк</v>
      </c>
      <c r="E22" s="440" t="str">
        <f>VLOOKUP(B22,'пр.взв.'!B2:H66,4,FALSE)</f>
        <v>СЗФО</v>
      </c>
      <c r="F22" s="196" t="str">
        <f>VLOOKUP(B22,'пр.взв.'!B2:H66,5,FALSE)</f>
        <v>Калининградская обл.</v>
      </c>
      <c r="G22" s="441">
        <f>VLOOKUP(B22,'пр.взв.'!B2:H66,6,FALSE)</f>
        <v>0</v>
      </c>
      <c r="H22" s="459" t="str">
        <f>VLOOKUP(B22,'пр.взв.'!B2:H66,7,FALSE)</f>
        <v>Ярмолюк В.С. Ярмолюк Н.С.</v>
      </c>
    </row>
    <row r="23" spans="1:8" ht="12.75" customHeight="1">
      <c r="A23" s="434"/>
      <c r="B23" s="435"/>
      <c r="C23" s="437"/>
      <c r="D23" s="439"/>
      <c r="E23" s="440"/>
      <c r="F23" s="196"/>
      <c r="G23" s="441"/>
      <c r="H23" s="459"/>
    </row>
    <row r="24" spans="1:8" ht="12.75" customHeight="1">
      <c r="A24" s="434" t="s">
        <v>53</v>
      </c>
      <c r="B24" s="435">
        <f>'пр.хода'!AD13</f>
        <v>15</v>
      </c>
      <c r="C24" s="436" t="str">
        <f>VLOOKUP(B24,'пр.взв.'!B2:H131,2,FALSE)</f>
        <v>Елисеев Дмитрий Михайлович</v>
      </c>
      <c r="D24" s="439" t="str">
        <f>VLOOKUP(B24,'пр.взв.'!B2:H68,3,FALSE)</f>
        <v>25.09.1992 змс</v>
      </c>
      <c r="E24" s="440" t="str">
        <f>VLOOKUP(B24,'пр.взв.'!B2:H68,4,FALSE)</f>
        <v>С-Пб</v>
      </c>
      <c r="F24" s="196" t="str">
        <f>VLOOKUP(B24,'пр.взв.'!B2:H68,5,FALSE)</f>
        <v>Санкт-Петербург</v>
      </c>
      <c r="G24" s="441">
        <f>VLOOKUP(B24,'пр.взв.'!B2:H68,6,FALSE)</f>
        <v>0</v>
      </c>
      <c r="H24" s="459" t="str">
        <f>VLOOKUP(B24,'пр.взв.'!B2:H68,7,FALSE)</f>
        <v>Савельев А.В. Зверев С.А.</v>
      </c>
    </row>
    <row r="25" spans="1:8" ht="12.75" customHeight="1">
      <c r="A25" s="434"/>
      <c r="B25" s="435"/>
      <c r="C25" s="437"/>
      <c r="D25" s="439"/>
      <c r="E25" s="440"/>
      <c r="F25" s="196"/>
      <c r="G25" s="441"/>
      <c r="H25" s="459"/>
    </row>
    <row r="26" spans="1:8" ht="12.75" customHeight="1">
      <c r="A26" s="434" t="s">
        <v>53</v>
      </c>
      <c r="B26" s="435">
        <f>'пр.хода'!AD14</f>
        <v>2</v>
      </c>
      <c r="C26" s="436" t="str">
        <f>VLOOKUP(B26,'пр.взв.'!B2:H133,2,FALSE)</f>
        <v>Минаков Дмитрий Викторович</v>
      </c>
      <c r="D26" s="439" t="str">
        <f>VLOOKUP(B26,'пр.взв.'!B2:H70,3,FALSE)</f>
        <v>14.09.1987 мсмк</v>
      </c>
      <c r="E26" s="440" t="str">
        <f>VLOOKUP(B26,'пр.взв.'!B2:H70,4,FALSE)</f>
        <v>ЦФО</v>
      </c>
      <c r="F26" s="196" t="str">
        <f>VLOOKUP(B26,'пр.взв.'!B2:H70,5,FALSE)</f>
        <v>Брянская обл.</v>
      </c>
      <c r="G26" s="441">
        <f>VLOOKUP(B26,'пр.взв.'!B2:H70,6,FALSE)</f>
        <v>0</v>
      </c>
      <c r="H26" s="459" t="str">
        <f>VLOOKUP(B26,'пр.взв.'!B2:H70,7,FALSE)</f>
        <v>Самсонов В.В.</v>
      </c>
    </row>
    <row r="27" spans="1:8" ht="12.75" customHeight="1">
      <c r="A27" s="434"/>
      <c r="B27" s="435"/>
      <c r="C27" s="437"/>
      <c r="D27" s="439"/>
      <c r="E27" s="440"/>
      <c r="F27" s="196"/>
      <c r="G27" s="441"/>
      <c r="H27" s="459"/>
    </row>
    <row r="28" spans="1:8" ht="12.75" customHeight="1">
      <c r="A28" s="434" t="s">
        <v>53</v>
      </c>
      <c r="B28" s="435">
        <f>'пр.хода'!AD15</f>
        <v>12</v>
      </c>
      <c r="C28" s="436" t="str">
        <f>VLOOKUP(B28,'пр.взв.'!B2:H135,2,FALSE)</f>
        <v>Ефремов Александр Юрьевич</v>
      </c>
      <c r="D28" s="439" t="str">
        <f>VLOOKUP(B28,'пр.взв.'!B2:H72,3,FALSE)</f>
        <v>087.09.1989 мс</v>
      </c>
      <c r="E28" s="440" t="str">
        <f>VLOOKUP(B28,'пр.взв.'!B2:H72,4,FALSE)</f>
        <v>ДВФО</v>
      </c>
      <c r="F28" s="196" t="str">
        <f>VLOOKUP(B28,'пр.взв.'!B2:H72,5,FALSE)</f>
        <v>Приморский кр.</v>
      </c>
      <c r="G28" s="441">
        <f>VLOOKUP(B28,'пр.взв.'!B2:H72,6,FALSE)</f>
        <v>0</v>
      </c>
      <c r="H28" s="459" t="str">
        <f>VLOOKUP(B28,'пр.взв.'!B2:H72,7,FALSE)</f>
        <v>Рыженко К.В. Гуляев В.И.</v>
      </c>
    </row>
    <row r="29" spans="1:8" ht="12.75" customHeight="1">
      <c r="A29" s="434"/>
      <c r="B29" s="435"/>
      <c r="C29" s="437"/>
      <c r="D29" s="439"/>
      <c r="E29" s="440"/>
      <c r="F29" s="196"/>
      <c r="G29" s="441"/>
      <c r="H29" s="459"/>
    </row>
    <row r="30" spans="1:8" ht="12.75" customHeight="1">
      <c r="A30" s="434" t="s">
        <v>154</v>
      </c>
      <c r="B30" s="435">
        <f>'пр.хода'!AD8</f>
        <v>19</v>
      </c>
      <c r="C30" s="436" t="str">
        <f>VLOOKUP(B30,'пр.взв.'!B3:H139,2,FALSE)</f>
        <v>Магомедов Мурад Гасанович</v>
      </c>
      <c r="D30" s="439" t="str">
        <f>VLOOKUP(B30,'пр.взв.'!B3:H76,3,FALSE)</f>
        <v>25.10.1988 мс</v>
      </c>
      <c r="E30" s="440" t="str">
        <f>VLOOKUP(B30,'пр.взв.'!B3:H76,4,FALSE)</f>
        <v>ПФО</v>
      </c>
      <c r="F30" s="196" t="str">
        <f>VLOOKUP(B30,'пр.взв.'!B3:H76,5,FALSE)</f>
        <v>Нижегородская обл.</v>
      </c>
      <c r="G30" s="441">
        <f>VLOOKUP(B30,'пр.взв.'!B3:H76,6,FALSE)</f>
        <v>0</v>
      </c>
      <c r="H30" s="459" t="str">
        <f>VLOOKUP(B30,'пр.взв.'!B3:H76,7,FALSE)</f>
        <v>Селякрв В.Е.</v>
      </c>
    </row>
    <row r="31" spans="1:8" ht="12.75" customHeight="1">
      <c r="A31" s="434"/>
      <c r="B31" s="435"/>
      <c r="C31" s="437"/>
      <c r="D31" s="439"/>
      <c r="E31" s="440"/>
      <c r="F31" s="196"/>
      <c r="G31" s="441"/>
      <c r="H31" s="459"/>
    </row>
    <row r="32" spans="1:8" ht="12.75" customHeight="1">
      <c r="A32" s="434" t="s">
        <v>154</v>
      </c>
      <c r="B32" s="435">
        <f>'пр.хода'!AD10</f>
        <v>4</v>
      </c>
      <c r="C32" s="436" t="str">
        <f>VLOOKUP(B32,'пр.взв.'!B3:H143,2,FALSE)</f>
        <v>Шульга Виталий Викторович</v>
      </c>
      <c r="D32" s="439" t="str">
        <f>VLOOKUP(B32,'пр.взв.'!B3:H80,3,FALSE)</f>
        <v>15.08.1988 мсмк</v>
      </c>
      <c r="E32" s="440" t="str">
        <f>VLOOKUP(B32,'пр.взв.'!B5:H80,4,FALSE)</f>
        <v>УрФО</v>
      </c>
      <c r="F32" s="196" t="str">
        <f>VLOOKUP(B32,'пр.взв.'!B3:H80,5,FALSE)</f>
        <v>Свердловская обл.</v>
      </c>
      <c r="G32" s="441">
        <f>VLOOKUP(B32,'пр.взв.'!B3:H80,6,FALSE)</f>
        <v>0</v>
      </c>
      <c r="H32" s="459" t="str">
        <f>VLOOKUP(B32,'пр.взв.'!B3:H80,7,FALSE)</f>
        <v>Саркисян А.А. Мельников А.Н.</v>
      </c>
    </row>
    <row r="33" spans="1:8" ht="12.75" customHeight="1">
      <c r="A33" s="434"/>
      <c r="B33" s="435"/>
      <c r="C33" s="437"/>
      <c r="D33" s="439"/>
      <c r="E33" s="440"/>
      <c r="F33" s="196"/>
      <c r="G33" s="441"/>
      <c r="H33" s="459"/>
    </row>
    <row r="34" spans="1:8" ht="12.75" customHeight="1">
      <c r="A34" s="434" t="s">
        <v>155</v>
      </c>
      <c r="B34" s="435">
        <f>'пр.хода'!AC12</f>
        <v>9</v>
      </c>
      <c r="C34" s="436" t="str">
        <f>VLOOKUP(B34,'пр.взв.'!B3:H145,2,FALSE)</f>
        <v>Латушкин Никита Сергеевич</v>
      </c>
      <c r="D34" s="439" t="str">
        <f>VLOOKUP(B34,'пр.взв.'!B3:H82,3,FALSE)</f>
        <v>07.08.1995 кмс</v>
      </c>
      <c r="E34" s="440" t="str">
        <f>VLOOKUP(B34,'пр.взв.'!B3:H82,4,FALSE)</f>
        <v>СФО</v>
      </c>
      <c r="F34" s="196" t="str">
        <f>VLOOKUP(B34,'пр.взв.'!B3:H82,5,FALSE)</f>
        <v>Новосибирская обл.</v>
      </c>
      <c r="G34" s="441">
        <f>VLOOKUP(B34,'пр.взв.'!B3:H82,6,FALSE)</f>
        <v>0</v>
      </c>
      <c r="H34" s="459" t="str">
        <f>VLOOKUP(B34,'пр.взв.'!B3:H82,7,FALSE)</f>
        <v>Мордвинов А.И.</v>
      </c>
    </row>
    <row r="35" spans="1:8" ht="12.75" customHeight="1">
      <c r="A35" s="434"/>
      <c r="B35" s="435"/>
      <c r="C35" s="437"/>
      <c r="D35" s="439"/>
      <c r="E35" s="440"/>
      <c r="F35" s="196"/>
      <c r="G35" s="441"/>
      <c r="H35" s="459"/>
    </row>
    <row r="36" spans="1:8" ht="12.75" customHeight="1">
      <c r="A36" s="434" t="s">
        <v>155</v>
      </c>
      <c r="B36" s="435">
        <f>'пр.хода'!AC22</f>
        <v>14</v>
      </c>
      <c r="C36" s="436" t="str">
        <f>VLOOKUP(B36,'пр.взв.'!B3:H147,2,FALSE)</f>
        <v>Селиванов Егор Павлович</v>
      </c>
      <c r="D36" s="439" t="str">
        <f>VLOOKUP(B36,'пр.взв.'!B4:H84,3,FALSE)</f>
        <v>21.06.1994 мс</v>
      </c>
      <c r="E36" s="440" t="str">
        <f>VLOOKUP(B36,'пр.взв.'!B4:H84,4,FALSE)</f>
        <v>С-Пб</v>
      </c>
      <c r="F36" s="196" t="str">
        <f>VLOOKUP(B36,'пр.взв.'!B4:H84,5,FALSE)</f>
        <v>Санкт-Петербург</v>
      </c>
      <c r="G36" s="441">
        <f>VLOOKUP(B36,'пр.взв.'!B4:H84,6,FALSE)</f>
        <v>0</v>
      </c>
      <c r="H36" s="459" t="str">
        <f>VLOOKUP(B36,'пр.взв.'!B4:H84,7,FALSE)</f>
        <v>Архипов А.П.</v>
      </c>
    </row>
    <row r="37" spans="1:8" ht="12.75" customHeight="1">
      <c r="A37" s="434"/>
      <c r="B37" s="435"/>
      <c r="C37" s="437"/>
      <c r="D37" s="439"/>
      <c r="E37" s="440"/>
      <c r="F37" s="196"/>
      <c r="G37" s="441"/>
      <c r="H37" s="459"/>
    </row>
    <row r="38" spans="1:8" ht="12.75" customHeight="1">
      <c r="A38" s="434" t="s">
        <v>155</v>
      </c>
      <c r="B38" s="435">
        <f>'пр.хода'!AC17</f>
        <v>7</v>
      </c>
      <c r="C38" s="436" t="str">
        <f>VLOOKUP(B38,'пр.взв.'!B4:H149,2,FALSE)</f>
        <v>Саакян Паруйр Рубикович</v>
      </c>
      <c r="D38" s="439" t="str">
        <f>VLOOKUP(B38,'пр.взв.'!B6:H86,3,FALSE)</f>
        <v>24.07.1994 мс</v>
      </c>
      <c r="E38" s="440" t="str">
        <f>VLOOKUP(B38,'пр.взв.'!B4:H86,4,FALSE)</f>
        <v>СФО</v>
      </c>
      <c r="F38" s="196" t="str">
        <f>VLOOKUP(B38,'пр.взв.'!B4:H86,5,FALSE)</f>
        <v>Красноярский кр.</v>
      </c>
      <c r="G38" s="441">
        <f>VLOOKUP(B38,'пр.взв.'!B4:H86,6,FALSE)</f>
        <v>0</v>
      </c>
      <c r="H38" s="459" t="str">
        <f>VLOOKUP(B38,'пр.взв.'!B4:H86,7,FALSE)</f>
        <v>Воробьев А.А. Саградян В.О.</v>
      </c>
    </row>
    <row r="39" spans="1:8" ht="12.75" customHeight="1">
      <c r="A39" s="434"/>
      <c r="B39" s="435"/>
      <c r="C39" s="437"/>
      <c r="D39" s="439"/>
      <c r="E39" s="440"/>
      <c r="F39" s="196"/>
      <c r="G39" s="441"/>
      <c r="H39" s="459"/>
    </row>
    <row r="40" spans="1:8" ht="12.75" customHeight="1">
      <c r="A40" s="434" t="s">
        <v>155</v>
      </c>
      <c r="B40" s="435">
        <f>'пр.хода'!AC27</f>
        <v>8</v>
      </c>
      <c r="C40" s="436" t="str">
        <f>VLOOKUP(B40,'пр.взв.'!B4:H151,2,FALSE)</f>
        <v>Иванов Анатолий Викторович</v>
      </c>
      <c r="D40" s="439" t="str">
        <f>VLOOKUP(B40,'пр.взв.'!B4:H88,3,FALSE)</f>
        <v>05.02.1987 мс</v>
      </c>
      <c r="E40" s="440" t="str">
        <f>VLOOKUP(B40,'пр.взв.'!B4:H88,4,FALSE)</f>
        <v>УрФО</v>
      </c>
      <c r="F40" s="196" t="str">
        <f>VLOOKUP(B40,'пр.взв.'!B4:H88,5,FALSE)</f>
        <v>Курганская обл.</v>
      </c>
      <c r="G40" s="441">
        <f>VLOOKUP(B40,'пр.взв.'!B4:H88,6,FALSE)</f>
        <v>0</v>
      </c>
      <c r="H40" s="459" t="str">
        <f>VLOOKUP(B40,'пр.взв.'!B4:H88,7,FALSE)</f>
        <v>Стенников М.Г.</v>
      </c>
    </row>
    <row r="41" spans="1:8" ht="12.75" customHeight="1">
      <c r="A41" s="434"/>
      <c r="B41" s="435"/>
      <c r="C41" s="437"/>
      <c r="D41" s="439"/>
      <c r="E41" s="440"/>
      <c r="F41" s="196"/>
      <c r="G41" s="441"/>
      <c r="H41" s="459"/>
    </row>
    <row r="42" spans="1:8" ht="12.75" customHeight="1">
      <c r="A42" s="434" t="s">
        <v>156</v>
      </c>
      <c r="B42" s="435">
        <f>'пр.хода'!AB22</f>
        <v>22</v>
      </c>
      <c r="C42" s="436" t="str">
        <f>VLOOKUP(B42,'пр.взв.'!B4:H155,2,FALSE)</f>
        <v>Грачев Дмитрий Евгеньевич</v>
      </c>
      <c r="D42" s="439" t="str">
        <f>VLOOKUP(B42,'пр.взв.'!B4:H92,3,FALSE)</f>
        <v>29.01.1991 мс</v>
      </c>
      <c r="E42" s="440" t="str">
        <f>VLOOKUP(B42,'пр.взв.'!B4:H92,4,FALSE)</f>
        <v>ЦФО</v>
      </c>
      <c r="F42" s="196" t="str">
        <f>VLOOKUP(B42,'пр.взв.'!B4:H92,5,FALSE)</f>
        <v>Ярославская обл.</v>
      </c>
      <c r="G42" s="441">
        <f>VLOOKUP(B42,'пр.взв.'!B4:H92,6,FALSE)</f>
        <v>0</v>
      </c>
      <c r="H42" s="459" t="str">
        <f>VLOOKUP(B42,'пр.взв.'!B4:H92,7,FALSE)</f>
        <v>Воронин С.М. Пахомов А.С.</v>
      </c>
    </row>
    <row r="43" spans="1:8" ht="12.75" customHeight="1">
      <c r="A43" s="434"/>
      <c r="B43" s="435"/>
      <c r="C43" s="437"/>
      <c r="D43" s="439"/>
      <c r="E43" s="440"/>
      <c r="F43" s="196"/>
      <c r="G43" s="441"/>
      <c r="H43" s="459"/>
    </row>
    <row r="44" spans="1:8" ht="12.75" customHeight="1">
      <c r="A44" s="434" t="s">
        <v>156</v>
      </c>
      <c r="B44" s="435">
        <f>'пр.хода'!AB11</f>
        <v>17</v>
      </c>
      <c r="C44" s="436" t="str">
        <f>VLOOKUP(B44,'пр.взв.'!B5:H161,2,FALSE)</f>
        <v>Рожин Григорий Алексеевич</v>
      </c>
      <c r="D44" s="439" t="str">
        <f>VLOOKUP(B44,'пр.взв.'!B5:H98,3,FALSE)</f>
        <v>09.05.1991 мс</v>
      </c>
      <c r="E44" s="440" t="str">
        <f>VLOOKUP(B44,'пр.взв.'!B5:H98,4,FALSE)</f>
        <v>ДВФО</v>
      </c>
      <c r="F44" s="196" t="str">
        <f>VLOOKUP(B44,'пр.взв.'!B5:H98,5,FALSE)</f>
        <v>Приморский кр.</v>
      </c>
      <c r="G44" s="441">
        <f>VLOOKUP(B44,'пр.взв.'!B5:H98,6,FALSE)</f>
        <v>0</v>
      </c>
      <c r="H44" s="459" t="str">
        <f>VLOOKUP(B44,'пр.взв.'!B5:H98,7,FALSE)</f>
        <v>Рыженко К.В. Гуляев В.И.</v>
      </c>
    </row>
    <row r="45" spans="1:8" ht="12.75" customHeight="1">
      <c r="A45" s="434"/>
      <c r="B45" s="435"/>
      <c r="C45" s="437"/>
      <c r="D45" s="439"/>
      <c r="E45" s="440"/>
      <c r="F45" s="196"/>
      <c r="G45" s="441"/>
      <c r="H45" s="459"/>
    </row>
    <row r="46" spans="1:8" ht="12.75" customHeight="1">
      <c r="A46" s="434" t="s">
        <v>156</v>
      </c>
      <c r="B46" s="435">
        <f>'пр.хода'!AB21</f>
        <v>18</v>
      </c>
      <c r="C46" s="436" t="str">
        <f>VLOOKUP(B46,'пр.взв.'!B5:H163,2,FALSE)</f>
        <v>Зеленяк Дмитрий Сергеевич</v>
      </c>
      <c r="D46" s="439" t="str">
        <f>VLOOKUP(B46,'пр.взв.'!B5:H100,3,FALSE)</f>
        <v>15.02.1984 мсмк</v>
      </c>
      <c r="E46" s="440" t="str">
        <f>VLOOKUP(B46,'пр.взв.'!B5:H100,4,FALSE)</f>
        <v>УрФО</v>
      </c>
      <c r="F46" s="196" t="str">
        <f>VLOOKUP(B46,'пр.взв.'!B5:H100,5,FALSE)</f>
        <v>Свердловская обл.</v>
      </c>
      <c r="G46" s="441">
        <f>VLOOKUP(B46,'пр.взв.'!B5:H100,6,FALSE)</f>
        <v>0</v>
      </c>
      <c r="H46" s="459" t="str">
        <f>VLOOKUP(B46,'пр.взв.'!B5:H100,7,FALSE)</f>
        <v>Стенников М.Г. Мельников А.Н.</v>
      </c>
    </row>
    <row r="47" spans="1:8" ht="12.75" customHeight="1">
      <c r="A47" s="434"/>
      <c r="B47" s="435"/>
      <c r="C47" s="437"/>
      <c r="D47" s="439"/>
      <c r="E47" s="440"/>
      <c r="F47" s="196"/>
      <c r="G47" s="441"/>
      <c r="H47" s="459"/>
    </row>
    <row r="48" spans="1:8" ht="11.25" customHeight="1">
      <c r="A48" s="434" t="s">
        <v>156</v>
      </c>
      <c r="B48" s="435">
        <f>'пр.хода'!AB13</f>
        <v>21</v>
      </c>
      <c r="C48" s="436" t="str">
        <f>VLOOKUP(B48,'пр.взв.'!B6:H169,2,FALSE)</f>
        <v>Казымлы Гусейн Арзуман оглы</v>
      </c>
      <c r="D48" s="439" t="str">
        <f>VLOOKUP(B48,'пр.взв.'!B6:H106,3,FALSE)</f>
        <v>21.06.1992 мс</v>
      </c>
      <c r="E48" s="440" t="str">
        <f>VLOOKUP(B48,'пр.взв.'!B6:H106,4,FALSE)</f>
        <v>УрФО</v>
      </c>
      <c r="F48" s="196" t="str">
        <f>VLOOKUP(B48,'пр.взв.'!B6:H106,5,FALSE)</f>
        <v>Свердловская обл.</v>
      </c>
      <c r="G48" s="458">
        <f>VLOOKUP(B48,'пр.взв.'!B6:H106,6,FALSE)</f>
        <v>0</v>
      </c>
      <c r="H48" s="459" t="str">
        <f>VLOOKUP(B48,'пр.взв.'!B6:H106,7,FALSE)</f>
        <v>Козлов А.А.</v>
      </c>
    </row>
    <row r="49" spans="1:8" ht="11.25" customHeight="1">
      <c r="A49" s="434"/>
      <c r="B49" s="435"/>
      <c r="C49" s="437"/>
      <c r="D49" s="439"/>
      <c r="E49" s="440"/>
      <c r="F49" s="196"/>
      <c r="G49" s="458"/>
      <c r="H49" s="459"/>
    </row>
    <row r="50" spans="1:7" ht="17.25" customHeight="1">
      <c r="A50" s="63" t="str">
        <f>HYPERLINK('[1]реквизиты'!$A$6)</f>
        <v>Гл. судья, судья МК</v>
      </c>
      <c r="B50" s="31"/>
      <c r="C50" s="64"/>
      <c r="D50" s="64"/>
      <c r="E50" s="84" t="str">
        <f>'[1]реквизиты'!$G$7</f>
        <v>Х.Ю.Хапай</v>
      </c>
      <c r="G50" s="86" t="str">
        <f>'[1]реквизиты'!$G$8</f>
        <v>/Адыгея/</v>
      </c>
    </row>
    <row r="51" spans="1:7" ht="24" customHeight="1">
      <c r="A51" s="63" t="str">
        <f>HYPERLINK('[1]реквизиты'!$A$8)</f>
        <v>Гл. секретарь, судья МК</v>
      </c>
      <c r="B51" s="31"/>
      <c r="C51" s="64"/>
      <c r="D51" s="64"/>
      <c r="E51" s="85" t="str">
        <f>'[1]реквизиты'!$G$9</f>
        <v>А.В.Поляков</v>
      </c>
      <c r="G51" s="86" t="str">
        <f>'[1]реквизиты'!$G$10</f>
        <v>/Рязань/</v>
      </c>
    </row>
    <row r="52" spans="1:7" ht="12.75">
      <c r="A52" s="31"/>
      <c r="B52" s="31"/>
      <c r="C52" s="31"/>
      <c r="D52" s="64"/>
      <c r="E52" s="31"/>
      <c r="F52" s="31"/>
      <c r="G52" s="31"/>
    </row>
    <row r="53" spans="1:4" ht="12.75">
      <c r="A53" s="31"/>
      <c r="B53" s="31"/>
      <c r="C53" s="31"/>
      <c r="D53" s="31"/>
    </row>
    <row r="54" spans="1:4" ht="12.75">
      <c r="A54" s="31"/>
      <c r="B54" s="31"/>
      <c r="C54" s="31"/>
      <c r="D54" s="31"/>
    </row>
    <row r="55" spans="1:5" ht="27.75" customHeight="1">
      <c r="A55" s="29"/>
      <c r="C55" s="36"/>
      <c r="D55" s="36"/>
      <c r="E55" s="36"/>
    </row>
    <row r="56" spans="1:5" ht="12.75">
      <c r="A56" s="29"/>
      <c r="B56" s="37"/>
      <c r="C56" s="37"/>
      <c r="D56" s="37"/>
      <c r="E56" s="37"/>
    </row>
    <row r="57" spans="1:6" ht="12.75">
      <c r="A57" s="29"/>
      <c r="B57" s="37"/>
      <c r="C57" s="37"/>
      <c r="D57" s="37"/>
      <c r="E57" s="37"/>
      <c r="F57" s="37"/>
    </row>
    <row r="58" spans="1:6" ht="12.75">
      <c r="A58" s="29"/>
      <c r="B58" s="37"/>
      <c r="C58" s="37"/>
      <c r="D58" s="37"/>
      <c r="E58" s="37"/>
      <c r="F58" s="37"/>
    </row>
    <row r="59" ht="12.75">
      <c r="A59" s="29"/>
    </row>
    <row r="60" ht="12.75">
      <c r="A60" s="29"/>
    </row>
  </sheetData>
  <sheetProtection/>
  <mergeCells count="187">
    <mergeCell ref="B3:G3"/>
    <mergeCell ref="D2:H2"/>
    <mergeCell ref="A1:H1"/>
    <mergeCell ref="H48:H49"/>
    <mergeCell ref="H44:H45"/>
    <mergeCell ref="H4:H5"/>
    <mergeCell ref="H6:H7"/>
    <mergeCell ref="H8:H9"/>
    <mergeCell ref="H10:H11"/>
    <mergeCell ref="H28:H29"/>
    <mergeCell ref="E48:E49"/>
    <mergeCell ref="F48:F49"/>
    <mergeCell ref="H32:H33"/>
    <mergeCell ref="H34:H35"/>
    <mergeCell ref="H36:H37"/>
    <mergeCell ref="H38:H39"/>
    <mergeCell ref="H46:H47"/>
    <mergeCell ref="H40:H41"/>
    <mergeCell ref="H42:H43"/>
    <mergeCell ref="G48:G49"/>
    <mergeCell ref="H12:H13"/>
    <mergeCell ref="H14:H15"/>
    <mergeCell ref="H16:H17"/>
    <mergeCell ref="H18:H19"/>
    <mergeCell ref="H30:H31"/>
    <mergeCell ref="H20:H21"/>
    <mergeCell ref="H22:H23"/>
    <mergeCell ref="H24:H25"/>
    <mergeCell ref="H26:H27"/>
    <mergeCell ref="A48:A49"/>
    <mergeCell ref="B48:B49"/>
    <mergeCell ref="C48:C49"/>
    <mergeCell ref="D48:D49"/>
    <mergeCell ref="D44:D45"/>
    <mergeCell ref="G44:G45"/>
    <mergeCell ref="E46:E47"/>
    <mergeCell ref="F46:F47"/>
    <mergeCell ref="G46:G47"/>
    <mergeCell ref="E44:E45"/>
    <mergeCell ref="F44:F45"/>
    <mergeCell ref="A44:A45"/>
    <mergeCell ref="E42:E43"/>
    <mergeCell ref="A46:A47"/>
    <mergeCell ref="C40:C41"/>
    <mergeCell ref="D40:D41"/>
    <mergeCell ref="B46:B47"/>
    <mergeCell ref="C46:C47"/>
    <mergeCell ref="D46:D47"/>
    <mergeCell ref="B44:B45"/>
    <mergeCell ref="C44:C45"/>
    <mergeCell ref="E40:E41"/>
    <mergeCell ref="A40:A41"/>
    <mergeCell ref="B40:B41"/>
    <mergeCell ref="A42:A43"/>
    <mergeCell ref="B42:B43"/>
    <mergeCell ref="C42:C43"/>
    <mergeCell ref="D42:D4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4:E35"/>
    <mergeCell ref="A32:A33"/>
    <mergeCell ref="B32:B33"/>
    <mergeCell ref="C32:C33"/>
    <mergeCell ref="D32:D33"/>
    <mergeCell ref="A34:A35"/>
    <mergeCell ref="B34:B35"/>
    <mergeCell ref="C34:C35"/>
    <mergeCell ref="D34:D35"/>
    <mergeCell ref="G42:G43"/>
    <mergeCell ref="F40:F41"/>
    <mergeCell ref="G40:G41"/>
    <mergeCell ref="A30:A31"/>
    <mergeCell ref="B30:B31"/>
    <mergeCell ref="C30:C31"/>
    <mergeCell ref="D30:D31"/>
    <mergeCell ref="E30:E31"/>
    <mergeCell ref="F42:F43"/>
    <mergeCell ref="E32:E33"/>
    <mergeCell ref="F32:F33"/>
    <mergeCell ref="G32:G33"/>
    <mergeCell ref="F38:F39"/>
    <mergeCell ref="G38:G39"/>
    <mergeCell ref="F34:F35"/>
    <mergeCell ref="G34:G35"/>
    <mergeCell ref="F36:F37"/>
    <mergeCell ref="G36:G37"/>
    <mergeCell ref="F30:F31"/>
    <mergeCell ref="G30:G31"/>
    <mergeCell ref="G26:G27"/>
    <mergeCell ref="G28:G29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F26:F27"/>
    <mergeCell ref="F28:F29"/>
    <mergeCell ref="E26:E27"/>
    <mergeCell ref="E22:E23"/>
    <mergeCell ref="F22:F23"/>
    <mergeCell ref="E20:E21"/>
    <mergeCell ref="G20:G21"/>
    <mergeCell ref="E18:E19"/>
    <mergeCell ref="F24:F25"/>
    <mergeCell ref="G22:G23"/>
    <mergeCell ref="F20:F21"/>
    <mergeCell ref="F18:F19"/>
    <mergeCell ref="G18:G19"/>
    <mergeCell ref="G24:G25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D18:D19"/>
    <mergeCell ref="A22:A23"/>
    <mergeCell ref="B22:B23"/>
    <mergeCell ref="C22:C23"/>
    <mergeCell ref="A18:A19"/>
    <mergeCell ref="B18:B19"/>
    <mergeCell ref="D22:D23"/>
    <mergeCell ref="A24:A25"/>
    <mergeCell ref="D20:D21"/>
    <mergeCell ref="A20:A21"/>
    <mergeCell ref="B20:B21"/>
    <mergeCell ref="C20:C21"/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4" t="str">
        <f>HYPERLINK('[1]реквизиты'!$A$2)</f>
        <v>Кубок России по самбо  среди мужчин 2016 г.</v>
      </c>
      <c r="B1" s="225"/>
      <c r="C1" s="225"/>
      <c r="D1" s="225"/>
      <c r="E1" s="225"/>
      <c r="F1" s="225"/>
      <c r="G1" s="225"/>
      <c r="H1" s="226"/>
    </row>
    <row r="2" spans="1:8" ht="12.75" customHeight="1">
      <c r="A2" s="489" t="str">
        <f>HYPERLINK('[1]реквизиты'!$A$3)</f>
        <v>30 сентября - 4 октября 2016г.                г.Кстово (Россия)</v>
      </c>
      <c r="B2" s="489"/>
      <c r="C2" s="489"/>
      <c r="D2" s="489"/>
      <c r="E2" s="489"/>
      <c r="F2" s="489"/>
      <c r="G2" s="489"/>
      <c r="H2" s="489"/>
    </row>
    <row r="3" spans="1:8" ht="18.75" thickBot="1">
      <c r="A3" s="490" t="s">
        <v>30</v>
      </c>
      <c r="B3" s="490"/>
      <c r="C3" s="490"/>
      <c r="D3" s="490"/>
      <c r="E3" s="490"/>
      <c r="F3" s="490"/>
      <c r="G3" s="490"/>
      <c r="H3" s="490"/>
    </row>
    <row r="4" spans="2:8" ht="18.75" thickBot="1">
      <c r="B4" s="68"/>
      <c r="C4" s="69"/>
      <c r="D4" s="491" t="str">
        <f>'пр.взв.'!D4</f>
        <v>в.к. 100 кг.</v>
      </c>
      <c r="E4" s="492"/>
      <c r="F4" s="493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86" t="s">
        <v>31</v>
      </c>
      <c r="B6" s="477" t="str">
        <f>VLOOKUP(J6,'пр.взв.'!B6:G113,2,FALSE)</f>
        <v>Кургинян Эдуард Славикович</v>
      </c>
      <c r="C6" s="477"/>
      <c r="D6" s="477"/>
      <c r="E6" s="477"/>
      <c r="F6" s="477"/>
      <c r="G6" s="477"/>
      <c r="H6" s="479" t="str">
        <f>VLOOKUP(J6,'пр.взв.'!B6:G113,3,FALSE)</f>
        <v>16.12.1986 змс</v>
      </c>
      <c r="I6" s="69"/>
      <c r="J6" s="73">
        <f>'пр.хода'!K17</f>
        <v>13</v>
      </c>
    </row>
    <row r="7" spans="1:10" ht="12.75" customHeight="1">
      <c r="A7" s="487"/>
      <c r="B7" s="478"/>
      <c r="C7" s="478"/>
      <c r="D7" s="478"/>
      <c r="E7" s="478"/>
      <c r="F7" s="478"/>
      <c r="G7" s="478"/>
      <c r="H7" s="480"/>
      <c r="I7" s="69"/>
      <c r="J7" s="73"/>
    </row>
    <row r="8" spans="1:10" ht="12.75" customHeight="1">
      <c r="A8" s="487"/>
      <c r="B8" s="481" t="str">
        <f>VLOOKUP(J6,'пр.взв.'!B6:G113,4,FALSE)</f>
        <v>ЮФО</v>
      </c>
      <c r="C8" s="481"/>
      <c r="D8" s="481" t="str">
        <f>VLOOKUP(J6,'пр.взв.'!B6:G113,5,FALSE)</f>
        <v>Краснодарский кр.</v>
      </c>
      <c r="E8" s="481"/>
      <c r="F8" s="481"/>
      <c r="G8" s="481"/>
      <c r="H8" s="482"/>
      <c r="I8" s="69"/>
      <c r="J8" s="73"/>
    </row>
    <row r="9" spans="1:10" ht="13.5" customHeight="1" thickBot="1">
      <c r="A9" s="488"/>
      <c r="B9" s="472"/>
      <c r="C9" s="472"/>
      <c r="D9" s="472"/>
      <c r="E9" s="472"/>
      <c r="F9" s="472"/>
      <c r="G9" s="472"/>
      <c r="H9" s="473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3" t="s">
        <v>32</v>
      </c>
      <c r="B11" s="477" t="str">
        <f>VLOOKUP(J11,'пр.взв.'!B6:G113,2,FALSE)</f>
        <v>Баялиев Мовладий Хусеевич</v>
      </c>
      <c r="C11" s="477"/>
      <c r="D11" s="477"/>
      <c r="E11" s="477"/>
      <c r="F11" s="477"/>
      <c r="G11" s="477"/>
      <c r="H11" s="479" t="str">
        <f>VLOOKUP(J11,'пр.взв.'!B6:G113,3,FALSE)</f>
        <v>06.04.1984 мсмк</v>
      </c>
      <c r="I11" s="69"/>
      <c r="J11" s="73">
        <f>'пр.хода'!K25</f>
        <v>10</v>
      </c>
    </row>
    <row r="12" spans="1:10" ht="12.75" customHeight="1">
      <c r="A12" s="484"/>
      <c r="B12" s="478"/>
      <c r="C12" s="478"/>
      <c r="D12" s="478"/>
      <c r="E12" s="478"/>
      <c r="F12" s="478"/>
      <c r="G12" s="478"/>
      <c r="H12" s="480"/>
      <c r="I12" s="69"/>
      <c r="J12" s="73"/>
    </row>
    <row r="13" spans="1:10" ht="12.75" customHeight="1">
      <c r="A13" s="484"/>
      <c r="B13" s="481" t="str">
        <f>VLOOKUP(J11,'пр.взв.'!B6:G113,4,FALSE)</f>
        <v>ЮФО</v>
      </c>
      <c r="C13" s="481"/>
      <c r="D13" s="481" t="str">
        <f>VLOOKUP(J11,'пр.взв.'!B6:G113,5,FALSE)</f>
        <v>Краснодарский кр.</v>
      </c>
      <c r="E13" s="481"/>
      <c r="F13" s="481"/>
      <c r="G13" s="481"/>
      <c r="H13" s="482"/>
      <c r="I13" s="69"/>
      <c r="J13" s="73"/>
    </row>
    <row r="14" spans="1:10" ht="13.5" customHeight="1" thickBot="1">
      <c r="A14" s="485"/>
      <c r="B14" s="472"/>
      <c r="C14" s="472"/>
      <c r="D14" s="472"/>
      <c r="E14" s="472"/>
      <c r="F14" s="472"/>
      <c r="G14" s="472"/>
      <c r="H14" s="473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74" t="s">
        <v>33</v>
      </c>
      <c r="B16" s="477" t="str">
        <f>VLOOKUP(J16,'пр.взв.'!B6:G113,2,FALSE)</f>
        <v>Черноскулов Альсим Леонидович </v>
      </c>
      <c r="C16" s="477"/>
      <c r="D16" s="477"/>
      <c r="E16" s="477"/>
      <c r="F16" s="477"/>
      <c r="G16" s="477"/>
      <c r="H16" s="479" t="str">
        <f>VLOOKUP(J16,'пр.взв.'!B6:G113,3,FALSE)</f>
        <v>11.05.1983 змс</v>
      </c>
      <c r="I16" s="69"/>
      <c r="J16" s="73">
        <f>'пр.хода'!O11</f>
        <v>1</v>
      </c>
    </row>
    <row r="17" spans="1:10" ht="12.75" customHeight="1">
      <c r="A17" s="475"/>
      <c r="B17" s="478"/>
      <c r="C17" s="478"/>
      <c r="D17" s="478"/>
      <c r="E17" s="478"/>
      <c r="F17" s="478"/>
      <c r="G17" s="478"/>
      <c r="H17" s="480"/>
      <c r="I17" s="69"/>
      <c r="J17" s="73"/>
    </row>
    <row r="18" spans="1:10" ht="12.75" customHeight="1">
      <c r="A18" s="475"/>
      <c r="B18" s="481" t="str">
        <f>VLOOKUP(J16,'пр.взв.'!B6:G113,4,FALSE)</f>
        <v>УрФО</v>
      </c>
      <c r="C18" s="481"/>
      <c r="D18" s="481" t="str">
        <f>VLOOKUP(J16,'пр.взв.'!B6:G113,5,FALSE)</f>
        <v>Свердловская обл.</v>
      </c>
      <c r="E18" s="481"/>
      <c r="F18" s="481"/>
      <c r="G18" s="481"/>
      <c r="H18" s="482"/>
      <c r="I18" s="69"/>
      <c r="J18" s="73"/>
    </row>
    <row r="19" spans="1:10" ht="13.5" customHeight="1" thickBot="1">
      <c r="A19" s="476"/>
      <c r="B19" s="472"/>
      <c r="C19" s="472"/>
      <c r="D19" s="472"/>
      <c r="E19" s="472"/>
      <c r="F19" s="472"/>
      <c r="G19" s="472"/>
      <c r="H19" s="473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74" t="s">
        <v>33</v>
      </c>
      <c r="B21" s="477" t="str">
        <f>VLOOKUP(J21,'пр.взв.'!B6:G113,2,FALSE)</f>
        <v>Торгашов Дмитрий Сергеевич</v>
      </c>
      <c r="C21" s="477"/>
      <c r="D21" s="477"/>
      <c r="E21" s="477"/>
      <c r="F21" s="477"/>
      <c r="G21" s="477"/>
      <c r="H21" s="479" t="str">
        <f>VLOOKUP(J21,'пр.взв.'!B7:G118,3,FALSE)</f>
        <v>18.03.1993 мсмк</v>
      </c>
      <c r="I21" s="69"/>
      <c r="J21" s="73">
        <f>'пр.хода'!O39</f>
        <v>3</v>
      </c>
    </row>
    <row r="22" spans="1:10" ht="12.75" customHeight="1">
      <c r="A22" s="475"/>
      <c r="B22" s="478"/>
      <c r="C22" s="478"/>
      <c r="D22" s="478"/>
      <c r="E22" s="478"/>
      <c r="F22" s="478"/>
      <c r="G22" s="478"/>
      <c r="H22" s="480"/>
      <c r="I22" s="69"/>
      <c r="J22" s="73"/>
    </row>
    <row r="23" spans="1:9" ht="12.75" customHeight="1">
      <c r="A23" s="475"/>
      <c r="B23" s="481" t="str">
        <f>VLOOKUP(J21,'пр.взв.'!B6:G113,4,FALSE)</f>
        <v>УрФО</v>
      </c>
      <c r="C23" s="481"/>
      <c r="D23" s="481" t="str">
        <f>VLOOKUP(J21,'пр.взв.'!B6:G113,5,FALSE)</f>
        <v>Свердловская обл.</v>
      </c>
      <c r="E23" s="481"/>
      <c r="F23" s="481"/>
      <c r="G23" s="481"/>
      <c r="H23" s="482"/>
      <c r="I23" s="69"/>
    </row>
    <row r="24" spans="1:9" ht="13.5" customHeight="1" thickBot="1">
      <c r="A24" s="476"/>
      <c r="B24" s="472"/>
      <c r="C24" s="472"/>
      <c r="D24" s="472"/>
      <c r="E24" s="472"/>
      <c r="F24" s="472"/>
      <c r="G24" s="472"/>
      <c r="H24" s="473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8" t="str">
        <f>VLOOKUP(J28,'пр.взв.'!B7:H50,7,FALSE)</f>
        <v>Бабоян Р.М.</v>
      </c>
      <c r="B28" s="469"/>
      <c r="C28" s="469"/>
      <c r="D28" s="469"/>
      <c r="E28" s="469"/>
      <c r="F28" s="469"/>
      <c r="G28" s="469"/>
      <c r="H28" s="470"/>
      <c r="J28">
        <f>'пр.хода'!K17</f>
        <v>13</v>
      </c>
    </row>
    <row r="29" spans="1:8" ht="13.5" customHeight="1" thickBot="1">
      <c r="A29" s="471"/>
      <c r="B29" s="472"/>
      <c r="C29" s="472"/>
      <c r="D29" s="472"/>
      <c r="E29" s="472"/>
      <c r="F29" s="472"/>
      <c r="G29" s="472"/>
      <c r="H29" s="473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:H1"/>
    <mergeCell ref="A2:H2"/>
    <mergeCell ref="A3:H3"/>
    <mergeCell ref="D4:F4"/>
    <mergeCell ref="B13:C14"/>
    <mergeCell ref="H11:H12"/>
    <mergeCell ref="B16:G17"/>
    <mergeCell ref="A6:A9"/>
    <mergeCell ref="D8:H9"/>
    <mergeCell ref="A11:A14"/>
    <mergeCell ref="B6:G7"/>
    <mergeCell ref="B18:C19"/>
    <mergeCell ref="D18:H19"/>
    <mergeCell ref="H16:H17"/>
    <mergeCell ref="B11:G12"/>
    <mergeCell ref="H6:H7"/>
    <mergeCell ref="A16:A19"/>
    <mergeCell ref="B8:C9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99" t="str">
        <f>HYPERLINK('[1]реквизиты'!$A$2)</f>
        <v>Кубок России по самбо  среди мужчин 2016 г.</v>
      </c>
      <c r="B1" s="499"/>
      <c r="C1" s="499"/>
      <c r="D1" s="499"/>
      <c r="E1" s="499"/>
      <c r="F1" s="499"/>
      <c r="G1" s="499"/>
      <c r="H1" s="499" t="str">
        <f>HYPERLINK('[1]реквизиты'!$A$2)</f>
        <v>Кубок России по самбо  среди мужчин 2016 г.</v>
      </c>
      <c r="I1" s="499"/>
      <c r="J1" s="499"/>
      <c r="K1" s="499"/>
      <c r="L1" s="499"/>
      <c r="M1" s="499"/>
      <c r="N1" s="499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8">
        <f>HYPERLINK('[1]реквизиты'!$A$15)</f>
      </c>
      <c r="B2" s="500"/>
      <c r="C2" s="500"/>
      <c r="D2" s="500"/>
      <c r="E2" s="500"/>
      <c r="F2" s="500"/>
      <c r="G2" s="500"/>
      <c r="H2" s="228">
        <f>HYPERLINK('[1]реквизиты'!$A$15)</f>
      </c>
      <c r="I2" s="500"/>
      <c r="J2" s="500"/>
      <c r="K2" s="500"/>
      <c r="L2" s="500"/>
      <c r="M2" s="500"/>
      <c r="N2" s="500"/>
      <c r="O2" s="38"/>
      <c r="P2" s="38"/>
      <c r="Q2" s="38"/>
      <c r="R2" s="30"/>
      <c r="S2" s="30"/>
    </row>
    <row r="3" spans="2:14" ht="15.75">
      <c r="B3" s="37" t="s">
        <v>11</v>
      </c>
      <c r="C3" s="425" t="str">
        <f>HYPERLINK('пр.взв.'!D4)</f>
        <v>в.к. 100 кг.</v>
      </c>
      <c r="D3" s="425"/>
      <c r="E3" s="41"/>
      <c r="F3" s="41"/>
      <c r="G3" s="41"/>
      <c r="I3" s="37" t="s">
        <v>12</v>
      </c>
      <c r="J3" s="425" t="str">
        <f>HYPERLINK('пр.взв.'!D4)</f>
        <v>в.к. 100 кг.</v>
      </c>
      <c r="K3" s="425"/>
      <c r="L3" s="41"/>
      <c r="M3" s="41"/>
      <c r="N3" s="41"/>
    </row>
    <row r="4" spans="1:2" ht="16.5" thickBot="1">
      <c r="A4" s="498"/>
      <c r="B4" s="498"/>
    </row>
    <row r="5" spans="1:11" ht="12.75" customHeight="1">
      <c r="A5" s="501">
        <v>1</v>
      </c>
      <c r="B5" s="503" t="str">
        <f>VLOOKUP(A5,'пр.взв.'!B5:C50,2,FALSE)</f>
        <v>Черноскулов Альсим Леонидович </v>
      </c>
      <c r="C5" s="503" t="str">
        <f>VLOOKUP(A5,'пр.взв.'!B5:G50,3,FALSE)</f>
        <v>11.05.1983 змс</v>
      </c>
      <c r="D5" s="503" t="str">
        <f>VLOOKUP(A5,'пр.взв.'!B5:G50,4,FALSE)</f>
        <v>УрФО</v>
      </c>
      <c r="G5" s="19"/>
      <c r="H5" s="496">
        <v>2</v>
      </c>
      <c r="I5" s="494" t="str">
        <f>VLOOKUP(H5,'пр.взв.'!B7:C50,2,FALSE)</f>
        <v>Минаков Дмитрий Викторович</v>
      </c>
      <c r="J5" s="494" t="str">
        <f>VLOOKUP(H5,'пр.взв.'!B7:E50,3,FALSE)</f>
        <v>14.09.1987 мсмк</v>
      </c>
      <c r="K5" s="494" t="str">
        <f>VLOOKUP(H5,'пр.взв.'!B7:E50,4,FALSE)</f>
        <v>ЦФО</v>
      </c>
    </row>
    <row r="6" spans="1:11" ht="15.75">
      <c r="A6" s="502"/>
      <c r="B6" s="504"/>
      <c r="C6" s="504"/>
      <c r="D6" s="504"/>
      <c r="E6" s="2"/>
      <c r="F6" s="2"/>
      <c r="G6" s="12"/>
      <c r="H6" s="497"/>
      <c r="I6" s="495"/>
      <c r="J6" s="495"/>
      <c r="K6" s="495"/>
    </row>
    <row r="7" spans="1:13" ht="15">
      <c r="A7" s="502">
        <v>17</v>
      </c>
      <c r="B7" s="495" t="str">
        <f>VLOOKUP(A7,'пр.взв.'!B7:C50,2,FALSE)</f>
        <v>Рожин Григорий Алексеевич</v>
      </c>
      <c r="C7" s="495" t="str">
        <f>VLOOKUP(A7,'пр.взв.'!B5:G50,3,FALSE)</f>
        <v>09.05.1991 мс</v>
      </c>
      <c r="D7" s="495" t="str">
        <f>VLOOKUP(A7,'пр.взв.'!B5:G50,4,FALSE)</f>
        <v>ДВФО</v>
      </c>
      <c r="E7" s="4"/>
      <c r="F7" s="2"/>
      <c r="G7" s="2"/>
      <c r="H7" s="508">
        <v>18</v>
      </c>
      <c r="I7" s="505" t="str">
        <f>VLOOKUP(H7,'пр.взв.'!B9:C52,2,FALSE)</f>
        <v>Зеленяк Дмитрий Сергеевич</v>
      </c>
      <c r="J7" s="505" t="str">
        <f>VLOOKUP(H7,'пр.взв.'!B9:E52,3,FALSE)</f>
        <v>15.02.1984 мсмк</v>
      </c>
      <c r="K7" s="505" t="str">
        <f>VLOOKUP(H7,'пр.взв.'!B9:E52,4,FALSE)</f>
        <v>УрФО</v>
      </c>
      <c r="L7" s="43"/>
      <c r="M7" s="45"/>
    </row>
    <row r="8" spans="1:13" ht="16.5" thickBot="1">
      <c r="A8" s="507"/>
      <c r="B8" s="504"/>
      <c r="C8" s="504"/>
      <c r="D8" s="504"/>
      <c r="E8" s="5"/>
      <c r="F8" s="9"/>
      <c r="G8" s="2"/>
      <c r="H8" s="497"/>
      <c r="I8" s="506"/>
      <c r="J8" s="506"/>
      <c r="K8" s="506"/>
      <c r="L8" s="44"/>
      <c r="M8" s="45"/>
    </row>
    <row r="9" spans="1:13" ht="15">
      <c r="A9" s="501">
        <v>9</v>
      </c>
      <c r="B9" s="503" t="str">
        <f>VLOOKUP(A9,'пр.взв.'!B9:C52,2,FALSE)</f>
        <v>Латушкин Никита Сергеевич</v>
      </c>
      <c r="C9" s="503" t="str">
        <f>VLOOKUP(A9,'пр.взв.'!B5:G50,3,FALSE)</f>
        <v>07.08.1995 кмс</v>
      </c>
      <c r="D9" s="503" t="str">
        <f>VLOOKUP(A9,'пр.взв.'!B5:G50,4,FALSE)</f>
        <v>СФО</v>
      </c>
      <c r="E9" s="5"/>
      <c r="F9" s="6"/>
      <c r="G9" s="2"/>
      <c r="H9" s="496">
        <v>10</v>
      </c>
      <c r="I9" s="494" t="str">
        <f>VLOOKUP(H9,'пр.взв.'!B11:C54,2,FALSE)</f>
        <v>Баялиев Мовладий Хусеевич</v>
      </c>
      <c r="J9" s="494" t="str">
        <f>VLOOKUP(H9,'пр.взв.'!B11:E54,3,FALSE)</f>
        <v>06.04.1984 мсмк</v>
      </c>
      <c r="K9" s="494" t="str">
        <f>VLOOKUP(H9,'пр.взв.'!B11:E54,4,FALSE)</f>
        <v>ЮФО</v>
      </c>
      <c r="L9" s="44"/>
      <c r="M9" s="46"/>
    </row>
    <row r="10" spans="1:13" ht="15.75">
      <c r="A10" s="502"/>
      <c r="B10" s="504"/>
      <c r="C10" s="504"/>
      <c r="D10" s="504"/>
      <c r="E10" s="10"/>
      <c r="F10" s="7"/>
      <c r="G10" s="2"/>
      <c r="H10" s="497"/>
      <c r="I10" s="495"/>
      <c r="J10" s="495"/>
      <c r="K10" s="495"/>
      <c r="L10" s="42"/>
      <c r="M10" s="47"/>
    </row>
    <row r="11" spans="1:13" ht="15">
      <c r="A11" s="502">
        <v>25</v>
      </c>
      <c r="B11" s="495" t="e">
        <f>VLOOKUP(A11,'пр.взв.'!B11:C54,2,FALSE)</f>
        <v>#N/A</v>
      </c>
      <c r="C11" s="495" t="e">
        <f>VLOOKUP(A11,'пр.взв.'!B5:G50,3,FALSE)</f>
        <v>#N/A</v>
      </c>
      <c r="D11" s="495" t="e">
        <f>VLOOKUP(A11,'пр.взв.'!B5:G50,4,FALSE)</f>
        <v>#N/A</v>
      </c>
      <c r="E11" s="3"/>
      <c r="F11" s="7"/>
      <c r="G11" s="2"/>
      <c r="H11" s="508">
        <v>26</v>
      </c>
      <c r="I11" s="505" t="e">
        <f>VLOOKUP(H11,'пр.взв.'!B13:C56,2,FALSE)</f>
        <v>#N/A</v>
      </c>
      <c r="J11" s="505" t="e">
        <f>VLOOKUP(H11,'пр.взв.'!B13:E56,3,FALSE)</f>
        <v>#N/A</v>
      </c>
      <c r="K11" s="505" t="e">
        <f>VLOOKUP(H11,'пр.взв.'!B13:E56,4,FALSE)</f>
        <v>#N/A</v>
      </c>
      <c r="M11" s="48"/>
    </row>
    <row r="12" spans="1:13" ht="16.5" thickBot="1">
      <c r="A12" s="507"/>
      <c r="B12" s="504"/>
      <c r="C12" s="504"/>
      <c r="D12" s="504"/>
      <c r="E12" s="2"/>
      <c r="F12" s="7"/>
      <c r="G12" s="9"/>
      <c r="H12" s="497"/>
      <c r="I12" s="506"/>
      <c r="J12" s="506"/>
      <c r="K12" s="506"/>
      <c r="M12" s="48"/>
    </row>
    <row r="13" spans="1:14" ht="15">
      <c r="A13" s="501">
        <v>5</v>
      </c>
      <c r="B13" s="503" t="str">
        <f>VLOOKUP(A13,'пр.взв.'!B13:C56,2,FALSE)</f>
        <v>Самойлович Сергей Александрович</v>
      </c>
      <c r="C13" s="503" t="str">
        <f>VLOOKUP(A13,'пр.взв.'!B5:G50,3,FALSE)</f>
        <v>06.12.1984 мсмк</v>
      </c>
      <c r="D13" s="503" t="str">
        <f>VLOOKUP(A13,'пр.взв.'!B5:G50,4,FALSE)</f>
        <v>СЗФО</v>
      </c>
      <c r="E13" s="2"/>
      <c r="F13" s="7"/>
      <c r="G13" s="13"/>
      <c r="H13" s="496">
        <v>6</v>
      </c>
      <c r="I13" s="494" t="str">
        <f>VLOOKUP(H13,'пр.взв.'!B15:C58,2,FALSE)</f>
        <v>Лукашук Илья Игоревич </v>
      </c>
      <c r="J13" s="494" t="str">
        <f>VLOOKUP(H13,'пр.взв.'!B15:E58,3,FALSE)</f>
        <v>22.06.1991 мс</v>
      </c>
      <c r="K13" s="494" t="str">
        <f>VLOOKUP(H13,'пр.взв.'!B15:E58,4,FALSE)</f>
        <v>УрФО</v>
      </c>
      <c r="M13" s="48"/>
      <c r="N13" s="50"/>
    </row>
    <row r="14" spans="1:14" ht="15.75">
      <c r="A14" s="502"/>
      <c r="B14" s="504"/>
      <c r="C14" s="504"/>
      <c r="D14" s="504"/>
      <c r="E14" s="8"/>
      <c r="F14" s="7"/>
      <c r="G14" s="2"/>
      <c r="H14" s="497"/>
      <c r="I14" s="495"/>
      <c r="J14" s="495"/>
      <c r="K14" s="495"/>
      <c r="L14" s="43"/>
      <c r="M14" s="47"/>
      <c r="N14" s="48"/>
    </row>
    <row r="15" spans="1:14" ht="15">
      <c r="A15" s="502">
        <v>21</v>
      </c>
      <c r="B15" s="495" t="str">
        <f>VLOOKUP(A15,'пр.взв.'!B15:C58,2,FALSE)</f>
        <v>Казымлы Гусейн Арзуман оглы</v>
      </c>
      <c r="C15" s="495" t="str">
        <f>VLOOKUP(A15,'пр.взв.'!B5:G50,3,FALSE)</f>
        <v>21.06.1992 мс</v>
      </c>
      <c r="D15" s="495" t="str">
        <f>VLOOKUP(A15,'пр.взв.'!B5:G50,4,FALSE)</f>
        <v>УрФО</v>
      </c>
      <c r="E15" s="4"/>
      <c r="F15" s="7"/>
      <c r="G15" s="2"/>
      <c r="H15" s="508">
        <v>22</v>
      </c>
      <c r="I15" s="505" t="str">
        <f>VLOOKUP(H15,'пр.взв.'!B17:C60,2,FALSE)</f>
        <v>Грачев Дмитрий Евгеньевич</v>
      </c>
      <c r="J15" s="505" t="str">
        <f>VLOOKUP(H15,'пр.взв.'!B17:E60,3,FALSE)</f>
        <v>29.01.1991 мс</v>
      </c>
      <c r="K15" s="505" t="str">
        <f>VLOOKUP(H15,'пр.взв.'!B17:E60,4,FALSE)</f>
        <v>ЦФО</v>
      </c>
      <c r="L15" s="44"/>
      <c r="M15" s="47"/>
      <c r="N15" s="48"/>
    </row>
    <row r="16" spans="1:14" ht="16.5" thickBot="1">
      <c r="A16" s="507"/>
      <c r="B16" s="504"/>
      <c r="C16" s="504"/>
      <c r="D16" s="504"/>
      <c r="E16" s="5"/>
      <c r="F16" s="11"/>
      <c r="G16" s="2"/>
      <c r="H16" s="497"/>
      <c r="I16" s="506"/>
      <c r="J16" s="506"/>
      <c r="K16" s="506"/>
      <c r="L16" s="44"/>
      <c r="M16" s="49"/>
      <c r="N16" s="48"/>
    </row>
    <row r="17" spans="1:14" ht="15">
      <c r="A17" s="501">
        <v>13</v>
      </c>
      <c r="B17" s="503" t="str">
        <f>VLOOKUP(A17,'пр.взв.'!B17:C60,2,FALSE)</f>
        <v>Кургинян Эдуард Славикович</v>
      </c>
      <c r="C17" s="503" t="str">
        <f>VLOOKUP(A17,'пр.взв.'!B5:G50,3,FALSE)</f>
        <v>16.12.1986 змс</v>
      </c>
      <c r="D17" s="503" t="str">
        <f>VLOOKUP(A17,'пр.взв.'!B5:G50,4,FALSE)</f>
        <v>ЮФО</v>
      </c>
      <c r="E17" s="5"/>
      <c r="F17" s="2"/>
      <c r="G17" s="2"/>
      <c r="H17" s="496">
        <v>14</v>
      </c>
      <c r="I17" s="494" t="str">
        <f>VLOOKUP(H17,'пр.взв.'!B19:C62,2,FALSE)</f>
        <v>Селиванов Егор Павлович</v>
      </c>
      <c r="J17" s="494" t="str">
        <f>VLOOKUP(H17,'пр.взв.'!B19:E62,3,FALSE)</f>
        <v>21.06.1994 мс</v>
      </c>
      <c r="K17" s="494" t="str">
        <f>VLOOKUP(H17,'пр.взв.'!B19:E62,4,FALSE)</f>
        <v>С-Пб</v>
      </c>
      <c r="L17" s="44"/>
      <c r="M17" s="45"/>
      <c r="N17" s="48"/>
    </row>
    <row r="18" spans="1:14" ht="15.75">
      <c r="A18" s="502"/>
      <c r="B18" s="504"/>
      <c r="C18" s="504"/>
      <c r="D18" s="504"/>
      <c r="E18" s="10"/>
      <c r="F18" s="2"/>
      <c r="G18" s="2"/>
      <c r="H18" s="497"/>
      <c r="I18" s="495"/>
      <c r="J18" s="495"/>
      <c r="K18" s="495"/>
      <c r="L18" s="42"/>
      <c r="M18" s="45"/>
      <c r="N18" s="48"/>
    </row>
    <row r="19" spans="1:14" ht="15">
      <c r="A19" s="502">
        <v>29</v>
      </c>
      <c r="B19" s="495" t="e">
        <f>VLOOKUP(A19,'пр.взв.'!B19:C62,2,FALSE)</f>
        <v>#N/A</v>
      </c>
      <c r="C19" s="495" t="e">
        <f>VLOOKUP(A19,'пр.взв.'!B5:G50,3,FALSE)</f>
        <v>#N/A</v>
      </c>
      <c r="D19" s="495" t="e">
        <f>VLOOKUP(A19,'пр.взв.'!B5:G50,4,FALSE)</f>
        <v>#N/A</v>
      </c>
      <c r="E19" s="3"/>
      <c r="F19" s="2"/>
      <c r="G19" s="2"/>
      <c r="H19" s="508">
        <v>30</v>
      </c>
      <c r="I19" s="505" t="e">
        <f>VLOOKUP(H19,'пр.взв.'!B21:C64,2,FALSE)</f>
        <v>#N/A</v>
      </c>
      <c r="J19" s="505" t="e">
        <f>VLOOKUP(H19,'пр.взв.'!B21:E64,3,FALSE)</f>
        <v>#N/A</v>
      </c>
      <c r="K19" s="505" t="e">
        <f>VLOOKUP(H19,'пр.взв.'!B21:E64,4,FALSE)</f>
        <v>#N/A</v>
      </c>
      <c r="N19" s="48"/>
    </row>
    <row r="20" spans="1:14" ht="15.75" thickBot="1">
      <c r="A20" s="507"/>
      <c r="B20" s="504"/>
      <c r="C20" s="504"/>
      <c r="D20" s="504"/>
      <c r="E20" s="2"/>
      <c r="F20" s="2"/>
      <c r="G20" s="40"/>
      <c r="H20" s="497"/>
      <c r="I20" s="506"/>
      <c r="J20" s="506"/>
      <c r="K20" s="506"/>
      <c r="N20" s="51"/>
    </row>
    <row r="21" spans="1:14" ht="15">
      <c r="A21" s="501">
        <v>3</v>
      </c>
      <c r="B21" s="503" t="str">
        <f>VLOOKUP(A21,'пр.взв.'!B5:C50,2,FALSE)</f>
        <v>Торгашов Дмитрий Сергеевич</v>
      </c>
      <c r="C21" s="503" t="str">
        <f>VLOOKUP(A21,'пр.взв.'!B5:G50,3,FALSE)</f>
        <v>18.03.1993 мсмк</v>
      </c>
      <c r="D21" s="503" t="str">
        <f>VLOOKUP(A21,'пр.взв.'!B5:G50,4,FALSE)</f>
        <v>УрФО</v>
      </c>
      <c r="E21" s="2"/>
      <c r="F21" s="2"/>
      <c r="G21" s="2"/>
      <c r="H21" s="496">
        <v>4</v>
      </c>
      <c r="I21" s="494" t="str">
        <f>VLOOKUP(H21,'пр.взв.'!B7:C50,2,FALSE)</f>
        <v>Шульга Виталий Викторович</v>
      </c>
      <c r="J21" s="494" t="str">
        <f>VLOOKUP(H21,'пр.взв.'!B7:E50,3,FALSE)</f>
        <v>15.08.1988 мсмк</v>
      </c>
      <c r="K21" s="494" t="str">
        <f>VLOOKUP(H21,'пр.взв.'!B7:E50,4,FALSE)</f>
        <v>УрФО</v>
      </c>
      <c r="N21" s="48"/>
    </row>
    <row r="22" spans="1:14" ht="15.75">
      <c r="A22" s="502"/>
      <c r="B22" s="504"/>
      <c r="C22" s="504"/>
      <c r="D22" s="504"/>
      <c r="E22" s="8"/>
      <c r="F22" s="2"/>
      <c r="G22" s="2"/>
      <c r="H22" s="497"/>
      <c r="I22" s="495"/>
      <c r="J22" s="495"/>
      <c r="K22" s="495"/>
      <c r="N22" s="48"/>
    </row>
    <row r="23" spans="1:14" ht="15">
      <c r="A23" s="502">
        <v>19</v>
      </c>
      <c r="B23" s="495" t="str">
        <f>VLOOKUP(A23,'пр.взв.'!B23:C66,2,FALSE)</f>
        <v>Магомедов Мурад Гасанович</v>
      </c>
      <c r="C23" s="495" t="str">
        <f>VLOOKUP(A23,'пр.взв.'!B5:G50,3,FALSE)</f>
        <v>25.10.1988 мс</v>
      </c>
      <c r="D23" s="495" t="str">
        <f>VLOOKUP(A23,'пр.взв.'!B5:G50,4,FALSE)</f>
        <v>ПФО</v>
      </c>
      <c r="E23" s="4"/>
      <c r="F23" s="2"/>
      <c r="G23" s="2"/>
      <c r="H23" s="508">
        <v>20</v>
      </c>
      <c r="I23" s="505" t="str">
        <f>VLOOKUP(H23,'пр.взв.'!B25:C68,2,FALSE)</f>
        <v>Певнев Александр Андреевич</v>
      </c>
      <c r="J23" s="505" t="str">
        <f>VLOOKUP(H23,'пр.взв.'!B25:E68,3,FALSE)</f>
        <v>24.06.1994 мс</v>
      </c>
      <c r="K23" s="505" t="str">
        <f>VLOOKUP(H23,'пр.взв.'!B25:E68,4,FALSE)</f>
        <v>СФО</v>
      </c>
      <c r="L23" s="43"/>
      <c r="M23" s="45"/>
      <c r="N23" s="48"/>
    </row>
    <row r="24" spans="1:14" ht="16.5" thickBot="1">
      <c r="A24" s="507"/>
      <c r="B24" s="504"/>
      <c r="C24" s="504"/>
      <c r="D24" s="504"/>
      <c r="E24" s="5"/>
      <c r="F24" s="9"/>
      <c r="G24" s="2"/>
      <c r="H24" s="497"/>
      <c r="I24" s="506"/>
      <c r="J24" s="506"/>
      <c r="K24" s="506"/>
      <c r="L24" s="44"/>
      <c r="M24" s="45"/>
      <c r="N24" s="48"/>
    </row>
    <row r="25" spans="1:14" ht="15">
      <c r="A25" s="501">
        <v>11</v>
      </c>
      <c r="B25" s="503" t="str">
        <f>VLOOKUP(A25,'пр.взв.'!B25:C68,2,FALSE)</f>
        <v>Долгов Андрей Юрьевич</v>
      </c>
      <c r="C25" s="503" t="str">
        <f>VLOOKUP(A25,'пр.взв.'!B5:G50,3,FALSE)</f>
        <v>02.12.1994 мс</v>
      </c>
      <c r="D25" s="503" t="str">
        <f>VLOOKUP(A25,'пр.взв.'!B5:G50,4,FALSE)</f>
        <v>ЦФО</v>
      </c>
      <c r="E25" s="5"/>
      <c r="F25" s="6"/>
      <c r="G25" s="2"/>
      <c r="H25" s="496">
        <v>12</v>
      </c>
      <c r="I25" s="494" t="str">
        <f>VLOOKUP(H25,'пр.взв.'!B27:C70,2,FALSE)</f>
        <v>Ефремов Александр Юрьевич</v>
      </c>
      <c r="J25" s="494" t="str">
        <f>VLOOKUP(H25,'пр.взв.'!B27:E70,3,FALSE)</f>
        <v>087.09.1989 мс</v>
      </c>
      <c r="K25" s="494" t="str">
        <f>VLOOKUP(H25,'пр.взв.'!B27:E70,4,FALSE)</f>
        <v>ДВФО</v>
      </c>
      <c r="L25" s="44"/>
      <c r="M25" s="46"/>
      <c r="N25" s="48"/>
    </row>
    <row r="26" spans="1:14" ht="15.75">
      <c r="A26" s="502"/>
      <c r="B26" s="504"/>
      <c r="C26" s="504"/>
      <c r="D26" s="504"/>
      <c r="E26" s="10"/>
      <c r="F26" s="7"/>
      <c r="G26" s="2"/>
      <c r="H26" s="497"/>
      <c r="I26" s="495"/>
      <c r="J26" s="495"/>
      <c r="K26" s="495"/>
      <c r="L26" s="42"/>
      <c r="M26" s="47"/>
      <c r="N26" s="48"/>
    </row>
    <row r="27" spans="1:14" ht="15">
      <c r="A27" s="502">
        <v>27</v>
      </c>
      <c r="B27" s="495" t="e">
        <f>VLOOKUP(A27,'пр.взв.'!B27:C70,2,FALSE)</f>
        <v>#N/A</v>
      </c>
      <c r="C27" s="495" t="e">
        <f>VLOOKUP(A27,'пр.взв.'!B5:G50,3,FALSE)</f>
        <v>#N/A</v>
      </c>
      <c r="D27" s="495" t="e">
        <f>VLOOKUP(A27,'пр.взв.'!B5:G50,4,FALSE)</f>
        <v>#N/A</v>
      </c>
      <c r="E27" s="3"/>
      <c r="F27" s="7"/>
      <c r="G27" s="2"/>
      <c r="H27" s="508">
        <v>28</v>
      </c>
      <c r="I27" s="505" t="e">
        <f>VLOOKUP(H27,'пр.взв.'!B29:C72,2,FALSE)</f>
        <v>#N/A</v>
      </c>
      <c r="J27" s="505" t="e">
        <f>VLOOKUP(H27,'пр.взв.'!B29:E72,3,FALSE)</f>
        <v>#N/A</v>
      </c>
      <c r="K27" s="505" t="e">
        <f>VLOOKUP(H27,'пр.взв.'!B29:E72,4,FALSE)</f>
        <v>#N/A</v>
      </c>
      <c r="M27" s="48"/>
      <c r="N27" s="48"/>
    </row>
    <row r="28" spans="1:14" ht="15.75" thickBot="1">
      <c r="A28" s="507"/>
      <c r="B28" s="504"/>
      <c r="C28" s="504"/>
      <c r="D28" s="504"/>
      <c r="E28" s="2"/>
      <c r="F28" s="7"/>
      <c r="G28" s="2"/>
      <c r="H28" s="497"/>
      <c r="I28" s="506"/>
      <c r="J28" s="506"/>
      <c r="K28" s="506"/>
      <c r="M28" s="48"/>
      <c r="N28" s="48"/>
    </row>
    <row r="29" spans="1:14" ht="15.75">
      <c r="A29" s="501">
        <v>7</v>
      </c>
      <c r="B29" s="503" t="str">
        <f>VLOOKUP(A29,'пр.взв.'!B5:C50,2,FALSE)</f>
        <v>Саакян Паруйр Рубикович</v>
      </c>
      <c r="C29" s="503" t="str">
        <f>VLOOKUP(A29,'пр.взв.'!B5:G50,3,FALSE)</f>
        <v>24.07.1994 мс</v>
      </c>
      <c r="D29" s="503" t="str">
        <f>VLOOKUP(A29,'пр.взв.'!B5:G50,4,FALSE)</f>
        <v>СФО</v>
      </c>
      <c r="E29" s="2"/>
      <c r="F29" s="7"/>
      <c r="G29" s="52"/>
      <c r="H29" s="496">
        <v>8</v>
      </c>
      <c r="I29" s="494" t="str">
        <f>VLOOKUP(H29,'пр.взв.'!B7:C50,2,FALSE)</f>
        <v>Иванов Анатолий Викторович</v>
      </c>
      <c r="J29" s="494" t="str">
        <f>VLOOKUP(H29,'пр.взв.'!B7:E50,3,FALSE)</f>
        <v>05.02.1987 мс</v>
      </c>
      <c r="K29" s="494" t="str">
        <f>VLOOKUP(H29,'пр.взв.'!B7:E50,4,FALSE)</f>
        <v>УрФО</v>
      </c>
      <c r="M29" s="48"/>
      <c r="N29" s="51"/>
    </row>
    <row r="30" spans="1:13" ht="15.75">
      <c r="A30" s="502"/>
      <c r="B30" s="504"/>
      <c r="C30" s="504"/>
      <c r="D30" s="504"/>
      <c r="E30" s="8"/>
      <c r="F30" s="7"/>
      <c r="G30" s="2"/>
      <c r="H30" s="497"/>
      <c r="I30" s="495"/>
      <c r="J30" s="495"/>
      <c r="K30" s="495"/>
      <c r="M30" s="48"/>
    </row>
    <row r="31" spans="1:13" ht="15">
      <c r="A31" s="502">
        <v>23</v>
      </c>
      <c r="B31" s="495" t="e">
        <f>VLOOKUP(A31,'пр.взв.'!B31:C74,2,FALSE)</f>
        <v>#N/A</v>
      </c>
      <c r="C31" s="495" t="e">
        <f>VLOOKUP(A31,'пр.взв.'!B5:G50,3,FALSE)</f>
        <v>#N/A</v>
      </c>
      <c r="D31" s="495" t="e">
        <f>VLOOKUP(A31,'пр.взв.'!B5:G50,4,FALSE)</f>
        <v>#N/A</v>
      </c>
      <c r="E31" s="4"/>
      <c r="F31" s="7"/>
      <c r="G31" s="2"/>
      <c r="H31" s="508">
        <v>24</v>
      </c>
      <c r="I31" s="505" t="e">
        <f>VLOOKUP(H31,'пр.взв.'!B33:C76,2,FALSE)</f>
        <v>#N/A</v>
      </c>
      <c r="J31" s="505" t="e">
        <f>VLOOKUP(H31,'пр.взв.'!B33:E76,3,FALSE)</f>
        <v>#N/A</v>
      </c>
      <c r="K31" s="505" t="e">
        <f>VLOOKUP(H31,'пр.взв.'!B33:E76,4,FALSE)</f>
        <v>#N/A</v>
      </c>
      <c r="L31" s="43"/>
      <c r="M31" s="47"/>
    </row>
    <row r="32" spans="1:13" ht="16.5" thickBot="1">
      <c r="A32" s="507"/>
      <c r="B32" s="504"/>
      <c r="C32" s="504"/>
      <c r="D32" s="504"/>
      <c r="E32" s="5"/>
      <c r="F32" s="11"/>
      <c r="G32" s="2"/>
      <c r="H32" s="497"/>
      <c r="I32" s="506"/>
      <c r="J32" s="506"/>
      <c r="K32" s="506"/>
      <c r="L32" s="44"/>
      <c r="M32" s="49"/>
    </row>
    <row r="33" spans="1:13" ht="15">
      <c r="A33" s="501">
        <v>15</v>
      </c>
      <c r="B33" s="503" t="str">
        <f>VLOOKUP(A33,'пр.взв.'!B33:C76,2,FALSE)</f>
        <v>Елисеев Дмитрий Михайлович</v>
      </c>
      <c r="C33" s="503" t="str">
        <f>VLOOKUP(A33,'пр.взв.'!B5:G50,3,FALSE)</f>
        <v>25.09.1992 змс</v>
      </c>
      <c r="D33" s="503" t="str">
        <f>VLOOKUP(A33,'пр.взв.'!B5:G50,4,FALSE)</f>
        <v>С-Пб</v>
      </c>
      <c r="E33" s="5"/>
      <c r="F33" s="2"/>
      <c r="G33" s="2"/>
      <c r="H33" s="496">
        <v>16</v>
      </c>
      <c r="I33" s="494" t="str">
        <f>VLOOKUP(H33,'пр.взв.'!B35:C78,2,FALSE)</f>
        <v>Михайлин Вячеслав Вячеславович</v>
      </c>
      <c r="J33" s="494" t="str">
        <f>VLOOKUP(H33,'пр.взв.'!B35:E78,3,FALSE)</f>
        <v>06.10.1986 мсмк</v>
      </c>
      <c r="K33" s="494" t="str">
        <f>VLOOKUP(H33,'пр.взв.'!B35:E78,4,FALSE)</f>
        <v>Моск</v>
      </c>
      <c r="L33" s="44"/>
      <c r="M33" s="45"/>
    </row>
    <row r="34" spans="1:13" ht="15.75">
      <c r="A34" s="502"/>
      <c r="B34" s="504"/>
      <c r="C34" s="504"/>
      <c r="D34" s="504"/>
      <c r="E34" s="10"/>
      <c r="F34" s="2"/>
      <c r="G34" s="2"/>
      <c r="H34" s="497"/>
      <c r="I34" s="495"/>
      <c r="J34" s="495"/>
      <c r="K34" s="495"/>
      <c r="L34" s="42"/>
      <c r="M34" s="45"/>
    </row>
    <row r="35" spans="1:11" ht="15">
      <c r="A35" s="502">
        <v>31</v>
      </c>
      <c r="B35" s="495" t="e">
        <f>VLOOKUP(A35,'пр.взв.'!B35:C78,2,FALSE)</f>
        <v>#N/A</v>
      </c>
      <c r="C35" s="495" t="e">
        <f>VLOOKUP(A35,'пр.взв.'!B5:G50,3,FALSE)</f>
        <v>#N/A</v>
      </c>
      <c r="D35" s="495" t="e">
        <f>VLOOKUP(A35,'пр.взв.'!B5:G50,4,FALSE)</f>
        <v>#N/A</v>
      </c>
      <c r="E35" s="3"/>
      <c r="F35" s="2"/>
      <c r="G35" s="2"/>
      <c r="H35" s="508">
        <v>32</v>
      </c>
      <c r="I35" s="505" t="e">
        <f>VLOOKUP(H35,'пр.взв.'!B37:C80,2,FALSE)</f>
        <v>#N/A</v>
      </c>
      <c r="J35" s="505" t="e">
        <f>VLOOKUP(H35,'пр.взв.'!B37:E80,3,FALSE)</f>
        <v>#N/A</v>
      </c>
      <c r="K35" s="505" t="e">
        <f>VLOOKUP(H35,'пр.взв.'!B37:E80,4,FALSE)</f>
        <v>#N/A</v>
      </c>
    </row>
    <row r="36" spans="1:11" ht="13.5" customHeight="1" thickBot="1">
      <c r="A36" s="507"/>
      <c r="B36" s="509"/>
      <c r="C36" s="509"/>
      <c r="D36" s="509"/>
      <c r="H36" s="510"/>
      <c r="I36" s="506"/>
      <c r="J36" s="506"/>
      <c r="K36" s="506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2016-10-03T13:09:01Z</cp:lastPrinted>
  <dcterms:created xsi:type="dcterms:W3CDTF">1996-10-08T23:32:33Z</dcterms:created>
  <dcterms:modified xsi:type="dcterms:W3CDTF">2016-10-03T14:39:40Z</dcterms:modified>
  <cp:category/>
  <cp:version/>
  <cp:contentType/>
  <cp:contentStatus/>
</cp:coreProperties>
</file>