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<sst xmlns="http://schemas.openxmlformats.org/spreadsheetml/2006/main" count="334" uniqueCount="140">
  <si>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</si>
  <si>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</si>
  <si>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</si>
  <si>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</si>
  <si>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</si>
  <si>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</si>
  <si>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</si>
  <si>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</si>
  <si>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</si>
  <si>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</si>
  <si>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</si>
  <si>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</si>
  <si>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</si>
  <si>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</si>
  <si>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</si>
  <si>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</si>
  <si>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</si>
  <si>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</si>
  <si>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</si>
  <si>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</si>
  <si>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</si>
  <si>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</si>
  <si>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</si>
  <si>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</si>
  <si>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</si>
  <si>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</si>
  <si>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</si>
  <si>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</si>
  <si>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</si>
  <si>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</si>
  <si>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</si>
  <si>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</si>
  <si>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</si>
  <si>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</si>
  <si>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</si>
  <si>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</si>
  <si>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</si>
  <si>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</si>
  <si>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</si>
  <si>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</si>
  <si>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</si>
  <si>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</si>
  <si>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</si>
  <si>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</si>
  <si>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</si>
  <si>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</si>
  <si>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</si>
  <si>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</si>
  <si>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</si>
  <si>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</si>
  <si>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</si>
  <si>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</si>
  <si>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</si>
  <si>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</si>
  <si>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</si>
  <si>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</si>
  <si>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</si>
  <si>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</si>
  <si>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</si>
  <si>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</si>
  <si>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</si>
  <si>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</si>
  <si>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</si>
  <si>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</si>
  <si>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</si>
  <si>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</si>
  <si>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</si>
  <si>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</si>
  <si>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</si>
  <si>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</si>
  <si>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</si>
  <si>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</si>
  <si>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</si>
  <si>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</si>
  <si>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Адучиев Олег Вячеславович</t>
  </si>
  <si>
    <t>05.11.95,кмс</t>
  </si>
  <si>
    <t>С-Пб</t>
  </si>
  <si>
    <t>С-Петербург,КШВСМ</t>
  </si>
  <si>
    <t>Давиденко И.А.     Горохов А.В.</t>
  </si>
  <si>
    <t>Гофман Денис Александрович</t>
  </si>
  <si>
    <t>02.11.97,кмс</t>
  </si>
  <si>
    <t>С-Петербург,Адмиралтеец</t>
  </si>
  <si>
    <t>Болов В.В.</t>
  </si>
  <si>
    <t>Вакунов Антон Андреевич</t>
  </si>
  <si>
    <t>23.10.92,кмс</t>
  </si>
  <si>
    <t>ЦФО</t>
  </si>
  <si>
    <t>ЦФО,Брянская,Брянск,    "Динамо"</t>
  </si>
  <si>
    <t>Гагарин А.В.</t>
  </si>
  <si>
    <t>Соколов Сергей Евгеньевич</t>
  </si>
  <si>
    <t>11.11.93,мс</t>
  </si>
  <si>
    <t>ЦФО,Костромская, Кострома, "Динамо"</t>
  </si>
  <si>
    <t>Кушнерик Г.Г.</t>
  </si>
  <si>
    <t>Джаватов Ильмиямин Нурмагомедович</t>
  </si>
  <si>
    <t>07.06.94,кмс</t>
  </si>
  <si>
    <t>СКФО</t>
  </si>
  <si>
    <t>СКФО,Дагестан</t>
  </si>
  <si>
    <t>Джанбеков Т.А.</t>
  </si>
  <si>
    <t>Тесаев Владислав Русланович</t>
  </si>
  <si>
    <t>07.12.95,кмс</t>
  </si>
  <si>
    <t>Моск</t>
  </si>
  <si>
    <t>Москва,ГБУ СШ №58</t>
  </si>
  <si>
    <t>Дамдинцурунов В.А. Попов Д.В. Астахов Д.Б.</t>
  </si>
  <si>
    <t>Кулеш Павел Валентинович</t>
  </si>
  <si>
    <t>21.12.85,мс</t>
  </si>
  <si>
    <t>СФО</t>
  </si>
  <si>
    <t>СФО,Новосибирская, "Динамо"</t>
  </si>
  <si>
    <t>Кулеш М.В.</t>
  </si>
  <si>
    <t>Джавадов Камран Аяз Оглы</t>
  </si>
  <si>
    <t>22.07.92,мс</t>
  </si>
  <si>
    <t>ПФО</t>
  </si>
  <si>
    <t>ПФО,Нижегородская, Кстово,ФСОП"Россия"</t>
  </si>
  <si>
    <t>Чугреев А.В.       Купцов М.О.</t>
  </si>
  <si>
    <t>Разин Сергей Алексеевич</t>
  </si>
  <si>
    <t>02.11.87,мсмк</t>
  </si>
  <si>
    <t>ПФО,Нижегородская, Кстово,"Динамо"</t>
  </si>
  <si>
    <t>Чугреев А.В.    Милашкин А.М.</t>
  </si>
  <si>
    <t>Саликов Александр Фаридович</t>
  </si>
  <si>
    <t>07.03.88,мсмк</t>
  </si>
  <si>
    <t>Фархадзаде Ульви Шамистан Оглы</t>
  </si>
  <si>
    <t>30.09.94,мс</t>
  </si>
  <si>
    <t>ПФО,Нижегородская, Выкса,ФСОП"Россия"</t>
  </si>
  <si>
    <t>Мартьянов В.А.  Аверьянов А.М.</t>
  </si>
  <si>
    <t>Ебечеков Алексей Сергеевич</t>
  </si>
  <si>
    <t>01.09.91,мсмк</t>
  </si>
  <si>
    <t>СФО,р.Алтай,"Динамо"</t>
  </si>
  <si>
    <t>Яйтаков М.Я.     Челчушев В.Б.</t>
  </si>
  <si>
    <t>Петров Владимир Юрьевич</t>
  </si>
  <si>
    <t>26.09.95,мс</t>
  </si>
  <si>
    <t>в.к. 62 кг.</t>
  </si>
  <si>
    <t>13 участников</t>
  </si>
  <si>
    <t>св</t>
  </si>
  <si>
    <t>4:0</t>
  </si>
  <si>
    <t>4;0</t>
  </si>
  <si>
    <t>3:0</t>
  </si>
  <si>
    <t>3;1</t>
  </si>
  <si>
    <t>3:1</t>
  </si>
  <si>
    <t>свободен</t>
  </si>
  <si>
    <t>9-11</t>
  </si>
  <si>
    <t>12-13</t>
  </si>
  <si>
    <t>Чугреев А.В.          Купцов М.О.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</si>
</sst>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7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2" fillId="0" borderId="30" xfId="0" applyFont="1" applyBorder="1" applyAlignment="1" applyProtection="1">
      <alignment horizontal="center"/>
      <protection hidden="1" locked="0"/>
    </xf>
    <xf numFmtId="0" fontId="72" fillId="0" borderId="28" xfId="0" applyNumberFormat="1" applyFont="1" applyFill="1" applyBorder="1" applyAlignment="1" applyProtection="1">
      <alignment horizontal="center"/>
      <protection hidden="1" locked="0"/>
    </xf>
    <xf numFmtId="0" fontId="72" fillId="33" borderId="28" xfId="0" applyNumberFormat="1" applyFont="1" applyFill="1" applyBorder="1" applyAlignment="1" applyProtection="1">
      <alignment horizontal="center"/>
      <protection hidden="1" locked="0"/>
    </xf>
    <xf numFmtId="0" fontId="72" fillId="0" borderId="29" xfId="0" applyFont="1" applyBorder="1" applyAlignment="1" applyProtection="1">
      <alignment horizontal="center"/>
      <protection hidden="1" locked="0"/>
    </xf>
    <xf numFmtId="0" fontId="72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2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2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3" fillId="33" borderId="0" xfId="0" applyFont="1" applyFill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0" fillId="0" borderId="36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74" fillId="0" borderId="36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75" fillId="0" borderId="37" xfId="0" applyFont="1" applyFill="1" applyBorder="1" applyAlignment="1">
      <alignment horizontal="left" vertical="center" wrapText="1"/>
    </xf>
    <xf numFmtId="0" fontId="75" fillId="0" borderId="38" xfId="0" applyFont="1" applyFill="1" applyBorder="1" applyAlignment="1">
      <alignment horizontal="left" vertical="center" wrapText="1"/>
    </xf>
    <xf numFmtId="0" fontId="5" fillId="33" borderId="36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 applyProtection="1">
      <alignment horizontal="center" vertical="center" wrapText="1"/>
      <protection locked="0"/>
    </xf>
    <xf numFmtId="0" fontId="7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41" xfId="42" applyFont="1" applyBorder="1" applyAlignment="1" applyProtection="1">
      <alignment horizontal="center" vertical="center" wrapText="1"/>
      <protection locked="0"/>
    </xf>
    <xf numFmtId="0" fontId="6" fillId="0" borderId="42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6" fillId="0" borderId="43" xfId="42" applyFont="1" applyBorder="1" applyAlignment="1" applyProtection="1">
      <alignment horizontal="center" vertical="center" wrapText="1"/>
      <protection locked="0"/>
    </xf>
    <xf numFmtId="0" fontId="6" fillId="0" borderId="44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0" fontId="6" fillId="0" borderId="45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46" xfId="42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75" fillId="0" borderId="43" xfId="42" applyFont="1" applyBorder="1" applyAlignment="1" applyProtection="1">
      <alignment horizontal="center" vertical="center" wrapText="1"/>
      <protection locked="0"/>
    </xf>
    <xf numFmtId="0" fontId="75" fillId="0" borderId="44" xfId="42" applyFont="1" applyBorder="1" applyAlignment="1" applyProtection="1">
      <alignment horizontal="center" vertical="center" wrapText="1"/>
      <protection locked="0"/>
    </xf>
    <xf numFmtId="0" fontId="75" fillId="0" borderId="20" xfId="42" applyFont="1" applyBorder="1" applyAlignment="1" applyProtection="1">
      <alignment horizontal="center" vertical="center" wrapText="1"/>
      <protection locked="0"/>
    </xf>
    <xf numFmtId="0" fontId="75" fillId="0" borderId="45" xfId="42" applyFont="1" applyBorder="1" applyAlignment="1" applyProtection="1">
      <alignment horizontal="center" vertical="center" wrapText="1"/>
      <protection locked="0"/>
    </xf>
    <xf numFmtId="0" fontId="75" fillId="0" borderId="10" xfId="42" applyFont="1" applyBorder="1" applyAlignment="1" applyProtection="1">
      <alignment horizontal="center" vertical="center" wrapText="1"/>
      <protection locked="0"/>
    </xf>
    <xf numFmtId="0" fontId="75" fillId="0" borderId="46" xfId="42" applyFont="1" applyBorder="1" applyAlignment="1" applyProtection="1">
      <alignment horizontal="center" vertical="center" wrapText="1"/>
      <protection locked="0"/>
    </xf>
    <xf numFmtId="0" fontId="31" fillId="0" borderId="54" xfId="0" applyNumberFormat="1" applyFont="1" applyBorder="1" applyAlignment="1" applyProtection="1">
      <alignment horizontal="center" vertical="center" wrapText="1"/>
      <protection locked="0"/>
    </xf>
    <xf numFmtId="0" fontId="31" fillId="0" borderId="55" xfId="0" applyNumberFormat="1" applyFont="1" applyBorder="1" applyAlignment="1" applyProtection="1">
      <alignment horizontal="center" vertical="center" wrapText="1"/>
      <protection locked="0"/>
    </xf>
    <xf numFmtId="0" fontId="31" fillId="0" borderId="56" xfId="0" applyNumberFormat="1" applyFont="1" applyBorder="1" applyAlignment="1" applyProtection="1">
      <alignment horizontal="center" vertical="center" wrapText="1"/>
      <protection locked="0"/>
    </xf>
    <xf numFmtId="0" fontId="31" fillId="0" borderId="57" xfId="0" applyNumberFormat="1" applyFont="1" applyBorder="1" applyAlignment="1" applyProtection="1">
      <alignment horizontal="center" vertical="center" wrapText="1"/>
      <protection locked="0"/>
    </xf>
    <xf numFmtId="0" fontId="31" fillId="0" borderId="58" xfId="0" applyNumberFormat="1" applyFont="1" applyBorder="1" applyAlignment="1" applyProtection="1">
      <alignment horizontal="center" vertical="center" wrapText="1"/>
      <protection locked="0"/>
    </xf>
    <xf numFmtId="0" fontId="31" fillId="0" borderId="59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75" fillId="0" borderId="60" xfId="42" applyFont="1" applyBorder="1" applyAlignment="1" applyProtection="1">
      <alignment horizontal="left" vertical="center" wrapText="1"/>
      <protection locked="0"/>
    </xf>
    <xf numFmtId="0" fontId="75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75" fillId="0" borderId="30" xfId="42" applyFont="1" applyBorder="1" applyAlignment="1" applyProtection="1">
      <alignment horizontal="left" vertical="center" wrapText="1"/>
      <protection locked="0"/>
    </xf>
    <xf numFmtId="0" fontId="75" fillId="0" borderId="53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5" fillId="34" borderId="61" xfId="42" applyFont="1" applyFill="1" applyBorder="1" applyAlignment="1" applyProtection="1">
      <alignment horizontal="center" vertical="center"/>
      <protection locked="0"/>
    </xf>
    <xf numFmtId="0" fontId="5" fillId="34" borderId="62" xfId="42" applyFont="1" applyFill="1" applyBorder="1" applyAlignment="1" applyProtection="1">
      <alignment horizontal="center" vertical="center"/>
      <protection locked="0"/>
    </xf>
    <xf numFmtId="0" fontId="5" fillId="34" borderId="6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61" xfId="42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42" applyFont="1" applyBorder="1" applyAlignment="1" applyProtection="1">
      <alignment horizontal="left" vertical="center" wrapText="1"/>
      <protection locked="0"/>
    </xf>
    <xf numFmtId="0" fontId="75" fillId="0" borderId="66" xfId="42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Border="1" applyAlignment="1" applyProtection="1">
      <alignment horizontal="center" vertical="center" wrapText="1"/>
      <protection locked="0"/>
    </xf>
    <xf numFmtId="0" fontId="7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7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7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left" vertical="center" wrapText="1"/>
    </xf>
    <xf numFmtId="0" fontId="0" fillId="0" borderId="77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49" fontId="7" fillId="0" borderId="80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49" fontId="22" fillId="0" borderId="81" xfId="0" applyNumberFormat="1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80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22" fillId="0" borderId="79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11" fillId="0" borderId="7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1" fillId="0" borderId="80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49" fontId="21" fillId="0" borderId="80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76" xfId="0" applyNumberFormat="1" applyFont="1" applyBorder="1" applyAlignment="1">
      <alignment horizontal="center" vertical="center" wrapText="1"/>
    </xf>
    <xf numFmtId="0" fontId="23" fillId="0" borderId="78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37" borderId="36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7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left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5" fillId="0" borderId="37" xfId="0" applyNumberFormat="1" applyFont="1" applyBorder="1" applyAlignment="1">
      <alignment horizontal="center" vertical="center" wrapText="1"/>
    </xf>
    <xf numFmtId="0" fontId="75" fillId="0" borderId="38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32" fillId="0" borderId="76" xfId="0" applyNumberFormat="1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77" xfId="0" applyNumberFormat="1" applyFont="1" applyBorder="1" applyAlignment="1">
      <alignment horizontal="center" vertical="center" wrapText="1"/>
    </xf>
    <xf numFmtId="0" fontId="6" fillId="0" borderId="86" xfId="42" applyFont="1" applyFill="1" applyBorder="1" applyAlignment="1" applyProtection="1">
      <alignment horizontal="center" vertical="center" wrapText="1"/>
      <protection/>
    </xf>
    <xf numFmtId="0" fontId="6" fillId="0" borderId="78" xfId="0" applyNumberFormat="1" applyFont="1" applyBorder="1" applyAlignment="1">
      <alignment horizontal="center" vertical="center" wrapText="1"/>
    </xf>
    <xf numFmtId="0" fontId="75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91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33" fillId="34" borderId="61" xfId="42" applyFont="1" applyFill="1" applyBorder="1" applyAlignment="1" applyProtection="1">
      <alignment horizontal="center" vertical="center" wrapText="1"/>
      <protection/>
    </xf>
    <xf numFmtId="0" fontId="33" fillId="34" borderId="62" xfId="42" applyFont="1" applyFill="1" applyBorder="1" applyAlignment="1" applyProtection="1">
      <alignment horizontal="center" vertical="center" wrapText="1"/>
      <protection/>
    </xf>
    <xf numFmtId="0" fontId="33" fillId="34" borderId="6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75" fillId="0" borderId="75" xfId="0" applyNumberFormat="1" applyFont="1" applyBorder="1" applyAlignment="1">
      <alignment horizontal="center" vertical="center" wrapText="1"/>
    </xf>
    <xf numFmtId="0" fontId="6" fillId="0" borderId="85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94" xfId="0" applyFont="1" applyFill="1" applyBorder="1" applyAlignment="1" applyProtection="1">
      <alignment horizontal="center" vertical="center"/>
      <protection hidden="1" locked="0"/>
    </xf>
    <xf numFmtId="0" fontId="2" fillId="38" borderId="95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12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vertical="center" textRotation="90" wrapText="1"/>
      <protection/>
    </xf>
    <xf numFmtId="0" fontId="29" fillId="0" borderId="12" xfId="0" applyFont="1" applyBorder="1" applyAlignment="1" applyProtection="1">
      <alignment vertical="center" textRotation="90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6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3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12" fillId="34" borderId="61" xfId="42" applyFont="1" applyFill="1" applyBorder="1" applyAlignment="1" applyProtection="1">
      <alignment horizontal="center" vertical="center" wrapText="1"/>
      <protection/>
    </xf>
    <xf numFmtId="0" fontId="12" fillId="34" borderId="62" xfId="42" applyFont="1" applyFill="1" applyBorder="1" applyAlignment="1" applyProtection="1">
      <alignment horizontal="center" vertical="center" wrapText="1"/>
      <protection/>
    </xf>
    <xf numFmtId="0" fontId="12" fillId="34" borderId="63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61" xfId="42" applyFont="1" applyFill="1" applyBorder="1" applyAlignment="1" applyProtection="1">
      <alignment horizontal="center" vertical="center"/>
      <protection/>
    </xf>
    <xf numFmtId="0" fontId="17" fillId="37" borderId="62" xfId="42" applyFont="1" applyFill="1" applyBorder="1" applyAlignment="1" applyProtection="1">
      <alignment horizontal="center" vertical="center"/>
      <protection/>
    </xf>
    <xf numFmtId="0" fontId="17" fillId="37" borderId="63" xfId="42" applyFont="1" applyFill="1" applyBorder="1" applyAlignment="1" applyProtection="1">
      <alignment horizontal="center" vertical="center"/>
      <protection/>
    </xf>
    <xf numFmtId="0" fontId="18" fillId="36" borderId="43" xfId="0" applyFont="1" applyFill="1" applyBorder="1" applyAlignment="1">
      <alignment horizontal="center" vertical="center"/>
    </xf>
    <xf numFmtId="0" fontId="18" fillId="36" borderId="89" xfId="0" applyFont="1" applyFill="1" applyBorder="1" applyAlignment="1">
      <alignment horizontal="center" vertical="center"/>
    </xf>
    <xf numFmtId="0" fontId="18" fillId="36" borderId="42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8" fillId="39" borderId="43" xfId="0" applyFont="1" applyFill="1" applyBorder="1" applyAlignment="1">
      <alignment horizontal="center" vertical="center"/>
    </xf>
    <xf numFmtId="0" fontId="18" fillId="39" borderId="89" xfId="0" applyFont="1" applyFill="1" applyBorder="1" applyAlignment="1">
      <alignment horizontal="center" vertical="center"/>
    </xf>
    <xf numFmtId="0" fontId="18" fillId="39" borderId="42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18" fillId="37" borderId="89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0">
      <selection activeCell="B7" sqref="B7:H32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59" t="s">
        <v>26</v>
      </c>
      <c r="B1" s="259"/>
      <c r="C1" s="259"/>
      <c r="D1" s="259"/>
      <c r="E1" s="259"/>
      <c r="F1" s="259"/>
      <c r="G1" s="259"/>
      <c r="H1" s="259"/>
    </row>
    <row r="2" spans="1:16" ht="29.25" customHeight="1">
      <c r="A2" s="258" t="str">
        <f>HYPERLINK('[1]реквизиты'!$A$2)</f>
        <v>Кубок России по боевому самбо  среди мужчин 2016 г.</v>
      </c>
      <c r="B2" s="258"/>
      <c r="C2" s="258"/>
      <c r="D2" s="258"/>
      <c r="E2" s="258"/>
      <c r="F2" s="258"/>
      <c r="G2" s="258"/>
      <c r="H2" s="258"/>
      <c r="I2" s="181"/>
      <c r="J2" s="181"/>
      <c r="K2" s="181"/>
      <c r="L2" s="181"/>
      <c r="M2" s="181"/>
      <c r="N2" s="181"/>
      <c r="O2" s="181"/>
      <c r="P2" s="181"/>
    </row>
    <row r="3" spans="1:7" ht="12.75" customHeight="1">
      <c r="A3" s="250" t="str">
        <f>HYPERLINK('[1]реквизиты'!$A$3)</f>
        <v>30 сентября - 4 октября 2016г.                г.Кстово (Россия)</v>
      </c>
      <c r="B3" s="250"/>
      <c r="C3" s="250"/>
      <c r="D3" s="250"/>
      <c r="E3" s="250"/>
      <c r="F3" s="250"/>
      <c r="G3" s="250"/>
    </row>
    <row r="4" spans="4:5" ht="12.75" customHeight="1">
      <c r="D4" s="248" t="s">
        <v>128</v>
      </c>
      <c r="E4" s="249"/>
    </row>
    <row r="5" spans="1:8" ht="12.75" customHeight="1">
      <c r="A5" s="227" t="s">
        <v>9</v>
      </c>
      <c r="B5" s="234" t="s">
        <v>4</v>
      </c>
      <c r="C5" s="227" t="s">
        <v>5</v>
      </c>
      <c r="D5" s="227" t="s">
        <v>6</v>
      </c>
      <c r="E5" s="251" t="s">
        <v>7</v>
      </c>
      <c r="F5" s="252"/>
      <c r="G5" s="227" t="s">
        <v>10</v>
      </c>
      <c r="H5" s="227" t="s">
        <v>8</v>
      </c>
    </row>
    <row r="6" spans="1:8" ht="12.75">
      <c r="A6" s="228"/>
      <c r="B6" s="235"/>
      <c r="C6" s="228"/>
      <c r="D6" s="228"/>
      <c r="E6" s="253"/>
      <c r="F6" s="254"/>
      <c r="G6" s="228"/>
      <c r="H6" s="228"/>
    </row>
    <row r="7" spans="1:8" ht="12.75" customHeight="1">
      <c r="A7" s="214">
        <v>1</v>
      </c>
      <c r="B7" s="215">
        <v>1</v>
      </c>
      <c r="C7" s="225" t="s">
        <v>92</v>
      </c>
      <c r="D7" s="227" t="s">
        <v>93</v>
      </c>
      <c r="E7" s="217" t="s">
        <v>94</v>
      </c>
      <c r="F7" s="238" t="s">
        <v>95</v>
      </c>
      <c r="G7" s="232"/>
      <c r="H7" s="225" t="s">
        <v>96</v>
      </c>
    </row>
    <row r="8" spans="1:8" ht="12.75" customHeight="1">
      <c r="A8" s="214"/>
      <c r="B8" s="215"/>
      <c r="C8" s="226"/>
      <c r="D8" s="228"/>
      <c r="E8" s="217"/>
      <c r="F8" s="239"/>
      <c r="G8" s="233"/>
      <c r="H8" s="226"/>
    </row>
    <row r="9" spans="1:8" ht="12.75" customHeight="1">
      <c r="A9" s="214">
        <v>2</v>
      </c>
      <c r="B9" s="215">
        <v>2</v>
      </c>
      <c r="C9" s="236" t="s">
        <v>102</v>
      </c>
      <c r="D9" s="236" t="s">
        <v>103</v>
      </c>
      <c r="E9" s="255" t="s">
        <v>104</v>
      </c>
      <c r="F9" s="236" t="s">
        <v>105</v>
      </c>
      <c r="G9" s="256"/>
      <c r="H9" s="236" t="s">
        <v>106</v>
      </c>
    </row>
    <row r="10" spans="1:8" ht="15" customHeight="1">
      <c r="A10" s="214"/>
      <c r="B10" s="215"/>
      <c r="C10" s="237"/>
      <c r="D10" s="237"/>
      <c r="E10" s="255"/>
      <c r="F10" s="237"/>
      <c r="G10" s="257"/>
      <c r="H10" s="237"/>
    </row>
    <row r="11" spans="1:8" ht="12.75" customHeight="1">
      <c r="A11" s="214">
        <v>3</v>
      </c>
      <c r="B11" s="215">
        <v>3</v>
      </c>
      <c r="C11" s="221" t="s">
        <v>97</v>
      </c>
      <c r="D11" s="223" t="s">
        <v>98</v>
      </c>
      <c r="E11" s="216" t="s">
        <v>99</v>
      </c>
      <c r="F11" s="219" t="s">
        <v>100</v>
      </c>
      <c r="G11" s="232"/>
      <c r="H11" s="225" t="s">
        <v>101</v>
      </c>
    </row>
    <row r="12" spans="1:8" ht="15" customHeight="1">
      <c r="A12" s="214"/>
      <c r="B12" s="215"/>
      <c r="C12" s="222"/>
      <c r="D12" s="224"/>
      <c r="E12" s="216"/>
      <c r="F12" s="220"/>
      <c r="G12" s="233"/>
      <c r="H12" s="226"/>
    </row>
    <row r="13" spans="1:8" ht="15" customHeight="1">
      <c r="A13" s="214">
        <v>4</v>
      </c>
      <c r="B13" s="215">
        <v>4</v>
      </c>
      <c r="C13" s="225" t="s">
        <v>116</v>
      </c>
      <c r="D13" s="227" t="s">
        <v>117</v>
      </c>
      <c r="E13" s="229" t="s">
        <v>109</v>
      </c>
      <c r="F13" s="238" t="s">
        <v>114</v>
      </c>
      <c r="G13" s="232"/>
      <c r="H13" s="225" t="s">
        <v>115</v>
      </c>
    </row>
    <row r="14" spans="1:8" ht="15.75" customHeight="1">
      <c r="A14" s="214"/>
      <c r="B14" s="215"/>
      <c r="C14" s="226"/>
      <c r="D14" s="228"/>
      <c r="E14" s="229"/>
      <c r="F14" s="239"/>
      <c r="G14" s="233"/>
      <c r="H14" s="226"/>
    </row>
    <row r="15" spans="1:8" ht="12.75" customHeight="1">
      <c r="A15" s="214">
        <v>5</v>
      </c>
      <c r="B15" s="215">
        <v>5</v>
      </c>
      <c r="C15" s="225" t="s">
        <v>112</v>
      </c>
      <c r="D15" s="227" t="s">
        <v>113</v>
      </c>
      <c r="E15" s="229" t="s">
        <v>109</v>
      </c>
      <c r="F15" s="225" t="s">
        <v>114</v>
      </c>
      <c r="G15" s="232"/>
      <c r="H15" s="225" t="s">
        <v>115</v>
      </c>
    </row>
    <row r="16" spans="1:8" ht="15" customHeight="1">
      <c r="A16" s="214"/>
      <c r="B16" s="215"/>
      <c r="C16" s="226"/>
      <c r="D16" s="228"/>
      <c r="E16" s="229"/>
      <c r="F16" s="226"/>
      <c r="G16" s="233"/>
      <c r="H16" s="226"/>
    </row>
    <row r="17" spans="1:8" ht="12.75" customHeight="1">
      <c r="A17" s="214">
        <v>6</v>
      </c>
      <c r="B17" s="215">
        <v>6</v>
      </c>
      <c r="C17" s="225" t="s">
        <v>118</v>
      </c>
      <c r="D17" s="227" t="s">
        <v>119</v>
      </c>
      <c r="E17" s="216" t="s">
        <v>109</v>
      </c>
      <c r="F17" s="225" t="s">
        <v>120</v>
      </c>
      <c r="G17" s="232"/>
      <c r="H17" s="225" t="s">
        <v>121</v>
      </c>
    </row>
    <row r="18" spans="1:8" ht="15" customHeight="1">
      <c r="A18" s="214"/>
      <c r="B18" s="215"/>
      <c r="C18" s="226"/>
      <c r="D18" s="228"/>
      <c r="E18" s="216"/>
      <c r="F18" s="226"/>
      <c r="G18" s="233"/>
      <c r="H18" s="226"/>
    </row>
    <row r="19" spans="1:8" ht="12.75" customHeight="1">
      <c r="A19" s="214">
        <v>7</v>
      </c>
      <c r="B19" s="215">
        <v>7</v>
      </c>
      <c r="C19" s="221" t="s">
        <v>107</v>
      </c>
      <c r="D19" s="223" t="s">
        <v>108</v>
      </c>
      <c r="E19" s="229" t="s">
        <v>109</v>
      </c>
      <c r="F19" s="223" t="s">
        <v>110</v>
      </c>
      <c r="G19" s="240"/>
      <c r="H19" s="223" t="s">
        <v>111</v>
      </c>
    </row>
    <row r="20" spans="1:8" ht="15" customHeight="1">
      <c r="A20" s="214"/>
      <c r="B20" s="215"/>
      <c r="C20" s="222"/>
      <c r="D20" s="224"/>
      <c r="E20" s="229"/>
      <c r="F20" s="224"/>
      <c r="G20" s="241"/>
      <c r="H20" s="224"/>
    </row>
    <row r="21" spans="1:8" ht="12.75" customHeight="1">
      <c r="A21" s="214">
        <v>8</v>
      </c>
      <c r="B21" s="215">
        <v>8</v>
      </c>
      <c r="C21" s="218" t="s">
        <v>74</v>
      </c>
      <c r="D21" s="214" t="s">
        <v>75</v>
      </c>
      <c r="E21" s="216" t="s">
        <v>76</v>
      </c>
      <c r="F21" s="217" t="s">
        <v>77</v>
      </c>
      <c r="G21" s="230"/>
      <c r="H21" s="218" t="s">
        <v>78</v>
      </c>
    </row>
    <row r="22" spans="1:8" ht="15" customHeight="1">
      <c r="A22" s="214"/>
      <c r="B22" s="215"/>
      <c r="C22" s="218"/>
      <c r="D22" s="214"/>
      <c r="E22" s="216"/>
      <c r="F22" s="217"/>
      <c r="G22" s="230"/>
      <c r="H22" s="218"/>
    </row>
    <row r="23" spans="1:8" ht="12.75" customHeight="1">
      <c r="A23" s="214">
        <v>9</v>
      </c>
      <c r="B23" s="215">
        <v>9</v>
      </c>
      <c r="C23" s="218" t="s">
        <v>79</v>
      </c>
      <c r="D23" s="214" t="s">
        <v>80</v>
      </c>
      <c r="E23" s="229" t="s">
        <v>76</v>
      </c>
      <c r="F23" s="217" t="s">
        <v>81</v>
      </c>
      <c r="G23" s="230"/>
      <c r="H23" s="218" t="s">
        <v>82</v>
      </c>
    </row>
    <row r="24" spans="1:8" ht="15" customHeight="1">
      <c r="A24" s="214"/>
      <c r="B24" s="215"/>
      <c r="C24" s="218"/>
      <c r="D24" s="214"/>
      <c r="E24" s="229"/>
      <c r="F24" s="217"/>
      <c r="G24" s="230"/>
      <c r="H24" s="218"/>
    </row>
    <row r="25" spans="1:8" ht="12.75" customHeight="1">
      <c r="A25" s="214">
        <v>10</v>
      </c>
      <c r="B25" s="215">
        <v>10</v>
      </c>
      <c r="C25" s="243" t="s">
        <v>122</v>
      </c>
      <c r="D25" s="244" t="s">
        <v>123</v>
      </c>
      <c r="E25" s="242" t="s">
        <v>104</v>
      </c>
      <c r="F25" s="218" t="s">
        <v>124</v>
      </c>
      <c r="G25" s="231"/>
      <c r="H25" s="218" t="s">
        <v>125</v>
      </c>
    </row>
    <row r="26" spans="1:8" ht="15" customHeight="1">
      <c r="A26" s="214"/>
      <c r="B26" s="215"/>
      <c r="C26" s="243"/>
      <c r="D26" s="244"/>
      <c r="E26" s="242"/>
      <c r="F26" s="218"/>
      <c r="G26" s="231"/>
      <c r="H26" s="218"/>
    </row>
    <row r="27" spans="1:8" ht="12.75" customHeight="1">
      <c r="A27" s="214">
        <v>11</v>
      </c>
      <c r="B27" s="215">
        <v>11</v>
      </c>
      <c r="C27" s="243" t="s">
        <v>126</v>
      </c>
      <c r="D27" s="243" t="s">
        <v>127</v>
      </c>
      <c r="E27" s="243" t="s">
        <v>76</v>
      </c>
      <c r="F27" s="243" t="s">
        <v>77</v>
      </c>
      <c r="G27" s="243"/>
      <c r="H27" s="243" t="s">
        <v>78</v>
      </c>
    </row>
    <row r="28" spans="1:8" ht="15" customHeight="1">
      <c r="A28" s="214"/>
      <c r="B28" s="215"/>
      <c r="C28" s="243"/>
      <c r="D28" s="243"/>
      <c r="E28" s="243"/>
      <c r="F28" s="243"/>
      <c r="G28" s="243"/>
      <c r="H28" s="243"/>
    </row>
    <row r="29" spans="1:8" ht="12.75" customHeight="1">
      <c r="A29" s="214">
        <v>12</v>
      </c>
      <c r="B29" s="215">
        <v>12</v>
      </c>
      <c r="C29" s="213" t="s">
        <v>88</v>
      </c>
      <c r="D29" s="213" t="s">
        <v>89</v>
      </c>
      <c r="E29" s="213" t="s">
        <v>85</v>
      </c>
      <c r="F29" s="213" t="s">
        <v>90</v>
      </c>
      <c r="G29" s="245"/>
      <c r="H29" s="213" t="s">
        <v>91</v>
      </c>
    </row>
    <row r="30" spans="1:8" ht="15" customHeight="1">
      <c r="A30" s="214"/>
      <c r="B30" s="215"/>
      <c r="C30" s="213"/>
      <c r="D30" s="213"/>
      <c r="E30" s="213"/>
      <c r="F30" s="213"/>
      <c r="G30" s="245"/>
      <c r="H30" s="213"/>
    </row>
    <row r="31" spans="1:8" ht="15.75" customHeight="1">
      <c r="A31" s="214">
        <v>13</v>
      </c>
      <c r="B31" s="215">
        <v>13</v>
      </c>
      <c r="C31" s="225" t="s">
        <v>83</v>
      </c>
      <c r="D31" s="227" t="s">
        <v>84</v>
      </c>
      <c r="E31" s="223" t="s">
        <v>85</v>
      </c>
      <c r="F31" s="238" t="s">
        <v>86</v>
      </c>
      <c r="G31" s="232"/>
      <c r="H31" s="225" t="s">
        <v>87</v>
      </c>
    </row>
    <row r="32" spans="1:8" ht="15" customHeight="1">
      <c r="A32" s="214"/>
      <c r="B32" s="215"/>
      <c r="C32" s="226"/>
      <c r="D32" s="228"/>
      <c r="E32" s="224"/>
      <c r="F32" s="239"/>
      <c r="G32" s="233"/>
      <c r="H32" s="226"/>
    </row>
    <row r="33" spans="1:8" ht="12.75" customHeight="1">
      <c r="A33" s="214">
        <v>14</v>
      </c>
      <c r="B33" s="215"/>
      <c r="C33" s="225"/>
      <c r="D33" s="225"/>
      <c r="E33" s="225"/>
      <c r="F33" s="225"/>
      <c r="G33" s="225"/>
      <c r="H33" s="225"/>
    </row>
    <row r="34" spans="1:8" ht="15" customHeight="1">
      <c r="A34" s="214"/>
      <c r="B34" s="215"/>
      <c r="C34" s="226"/>
      <c r="D34" s="226"/>
      <c r="E34" s="226"/>
      <c r="F34" s="226"/>
      <c r="G34" s="226"/>
      <c r="H34" s="226"/>
    </row>
    <row r="35" spans="1:8" ht="12.75">
      <c r="A35" s="214">
        <v>15</v>
      </c>
      <c r="B35" s="215"/>
      <c r="C35" s="246"/>
      <c r="D35" s="246"/>
      <c r="E35" s="246"/>
      <c r="F35" s="246"/>
      <c r="G35" s="246"/>
      <c r="H35" s="246"/>
    </row>
    <row r="36" spans="1:8" ht="15" customHeight="1">
      <c r="A36" s="214"/>
      <c r="B36" s="215"/>
      <c r="C36" s="247"/>
      <c r="D36" s="247"/>
      <c r="E36" s="247"/>
      <c r="F36" s="247"/>
      <c r="G36" s="247"/>
      <c r="H36" s="247"/>
    </row>
    <row r="37" spans="1:8" ht="12.75" customHeight="1">
      <c r="A37" s="214">
        <v>16</v>
      </c>
      <c r="B37" s="215"/>
      <c r="C37" s="225"/>
      <c r="D37" s="225"/>
      <c r="E37" s="225"/>
      <c r="F37" s="225"/>
      <c r="G37" s="225"/>
      <c r="H37" s="225"/>
    </row>
    <row r="38" spans="1:8" ht="15" customHeight="1">
      <c r="A38" s="214"/>
      <c r="B38" s="215"/>
      <c r="C38" s="226"/>
      <c r="D38" s="226"/>
      <c r="E38" s="226"/>
      <c r="F38" s="226"/>
      <c r="G38" s="226"/>
      <c r="H38" s="226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22">
      <selection activeCell="AB38" sqref="AB38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345" t="s">
        <v>23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346" t="s">
        <v>24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315" t="str">
        <f>HYPERLINK('[1]реквизиты'!$A$2)</f>
        <v>Кубок России по боевому самбо  среди мужчин 2016 г.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318" t="str">
        <f>HYPERLINK('[1]реквизиты'!$A$3)</f>
        <v>30 сентября - 4 октября 2016г.                г.Кстово (Россия)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319" t="str">
        <f>HYPERLINK('пр.взв.'!D4)</f>
        <v>в.к. 62 кг.</v>
      </c>
      <c r="K5" s="320"/>
      <c r="L5" s="321"/>
      <c r="M5" s="322" t="s">
        <v>129</v>
      </c>
      <c r="N5" s="323"/>
      <c r="O5" s="324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325" t="s">
        <v>0</v>
      </c>
      <c r="B6" s="325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326">
        <v>1</v>
      </c>
      <c r="B7" s="276" t="str">
        <f>VLOOKUP(A7,'пр.взв.'!B7:C38,2,FALSE)</f>
        <v>Джаватов Ильмиямин Нурмагомедович</v>
      </c>
      <c r="C7" s="276" t="str">
        <f>VLOOKUP(A7,'пр.взв.'!B7:F38,3,FALSE)</f>
        <v>07.06.94,кмс</v>
      </c>
      <c r="D7" s="276" t="str">
        <f>VLOOKUP(A7,'пр.взв.'!B$1:G$36,4,FALSE)</f>
        <v>СКФО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76" t="str">
        <f>VLOOKUP(U7,'пр.взв.'!B7:E38,2,FALSE)</f>
        <v>Кулеш Павел Валентинович</v>
      </c>
      <c r="S7" s="310" t="str">
        <f>VLOOKUP(U7,'пр.взв.'!B7:E38,3,FALSE)</f>
        <v>21.12.85,мс</v>
      </c>
      <c r="T7" s="310" t="str">
        <f>VLOOKUP(U7,'пр.взв.'!B$7:E$38,4,FALSE)</f>
        <v>СФО</v>
      </c>
      <c r="U7" s="338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327"/>
      <c r="B8" s="277"/>
      <c r="C8" s="277"/>
      <c r="D8" s="277"/>
      <c r="E8" s="132">
        <v>1</v>
      </c>
      <c r="F8" s="133"/>
      <c r="G8" s="133"/>
      <c r="H8" s="134">
        <v>11</v>
      </c>
      <c r="I8" s="331" t="str">
        <f>VLOOKUP(H8,'пр.взв.'!B7:E38,2,FALSE)</f>
        <v>Петров Владимир Юрьевич</v>
      </c>
      <c r="J8" s="332"/>
      <c r="K8" s="332"/>
      <c r="L8" s="332"/>
      <c r="M8" s="333"/>
      <c r="N8" s="130"/>
      <c r="O8" s="130"/>
      <c r="P8" s="130"/>
      <c r="Q8" s="132">
        <v>10</v>
      </c>
      <c r="R8" s="277"/>
      <c r="S8" s="311"/>
      <c r="T8" s="311"/>
      <c r="U8" s="339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327">
        <v>9</v>
      </c>
      <c r="B9" s="311" t="str">
        <f>VLOOKUP(A9,'пр.взв.'!B9:C40,2,FALSE)</f>
        <v>Гофман Денис Александрович</v>
      </c>
      <c r="C9" s="311" t="str">
        <f>VLOOKUP(A9,'пр.взв.'!B7:F38,3,FALSE)</f>
        <v>02.11.97,кмс</v>
      </c>
      <c r="D9" s="311" t="str">
        <f>VLOOKUP(A9,'пр.взв.'!B$1:G$36,4,FALSE)</f>
        <v>С-Пб</v>
      </c>
      <c r="E9" s="135" t="s">
        <v>131</v>
      </c>
      <c r="F9" s="136"/>
      <c r="G9" s="133"/>
      <c r="H9" s="128"/>
      <c r="I9" s="334"/>
      <c r="J9" s="335"/>
      <c r="K9" s="335"/>
      <c r="L9" s="335"/>
      <c r="M9" s="336"/>
      <c r="N9" s="130"/>
      <c r="O9" s="130"/>
      <c r="P9" s="137"/>
      <c r="Q9" s="135" t="s">
        <v>133</v>
      </c>
      <c r="R9" s="311" t="str">
        <f>VLOOKUP(U9,'пр.взв.'!B9:E40,2,FALSE)</f>
        <v>Ебечеков Алексей Сергеевич</v>
      </c>
      <c r="S9" s="311" t="str">
        <f>VLOOKUP(U9,'пр.взв.'!B9:E40,3,FALSE)</f>
        <v>01.09.91,мсмк</v>
      </c>
      <c r="T9" s="328" t="str">
        <f>VLOOKUP(U9,'пр.взв.'!B$7:E$38,4,FALSE)</f>
        <v>СФО</v>
      </c>
      <c r="U9" s="339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330"/>
      <c r="B10" s="314"/>
      <c r="C10" s="314"/>
      <c r="D10" s="314"/>
      <c r="E10" s="138"/>
      <c r="F10" s="139"/>
      <c r="G10" s="132">
        <v>5</v>
      </c>
      <c r="H10" s="128"/>
      <c r="I10" s="131"/>
      <c r="J10" s="131"/>
      <c r="K10" s="140"/>
      <c r="L10" s="131"/>
      <c r="M10" s="130"/>
      <c r="N10" s="130"/>
      <c r="O10" s="132">
        <v>6</v>
      </c>
      <c r="P10" s="141"/>
      <c r="Q10" s="131"/>
      <c r="R10" s="314"/>
      <c r="S10" s="314"/>
      <c r="T10" s="311"/>
      <c r="U10" s="340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326">
        <v>5</v>
      </c>
      <c r="B11" s="276" t="str">
        <f>VLOOKUP(A11,'пр.взв.'!B11:C42,2,FALSE)</f>
        <v>Разин Сергей Алексеевич</v>
      </c>
      <c r="C11" s="276" t="str">
        <f>VLOOKUP(A11,'пр.взв.'!B7:E38,3,FALSE)</f>
        <v>02.11.87,мсмк</v>
      </c>
      <c r="D11" s="276" t="str">
        <f>VLOOKUP(A11,'пр.взв.'!B$1:G$36,4,FALSE)</f>
        <v>ПФО</v>
      </c>
      <c r="E11" s="127"/>
      <c r="F11" s="139"/>
      <c r="G11" s="135" t="s">
        <v>133</v>
      </c>
      <c r="H11" s="142"/>
      <c r="I11" s="128"/>
      <c r="J11" s="131"/>
      <c r="K11" s="131"/>
      <c r="L11" s="131"/>
      <c r="M11" s="130"/>
      <c r="N11" s="137"/>
      <c r="O11" s="135" t="s">
        <v>135</v>
      </c>
      <c r="P11" s="141"/>
      <c r="Q11" s="131"/>
      <c r="R11" s="276" t="str">
        <f>VLOOKUP(U11,'пр.взв.'!B11:E42,2,FALSE)</f>
        <v>Фархадзаде Ульви Шамистан Оглы</v>
      </c>
      <c r="S11" s="276" t="str">
        <f>VLOOKUP(U11,'пр.взв.'!B11:E42,3,FALSE)</f>
        <v>30.09.94,мс</v>
      </c>
      <c r="T11" s="310" t="str">
        <f>VLOOKUP(U11,'пр.взв.'!B$7:E$38,4,FALSE)</f>
        <v>ПФО</v>
      </c>
      <c r="U11" s="341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327"/>
      <c r="B12" s="277"/>
      <c r="C12" s="277"/>
      <c r="D12" s="277"/>
      <c r="E12" s="132">
        <v>5</v>
      </c>
      <c r="F12" s="143"/>
      <c r="G12" s="133"/>
      <c r="H12" s="144"/>
      <c r="I12" s="128"/>
      <c r="J12" s="262" t="s">
        <v>20</v>
      </c>
      <c r="K12" s="262"/>
      <c r="L12" s="262"/>
      <c r="M12" s="130"/>
      <c r="N12" s="141"/>
      <c r="O12" s="130"/>
      <c r="P12" s="145"/>
      <c r="Q12" s="132">
        <v>6</v>
      </c>
      <c r="R12" s="277"/>
      <c r="S12" s="277"/>
      <c r="T12" s="311"/>
      <c r="U12" s="339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327">
        <v>13</v>
      </c>
      <c r="B13" s="311" t="str">
        <f>VLOOKUP(A13,'пр.взв.'!B7:C38,2,FALSE)</f>
        <v>Вакунов Антон Андреевич</v>
      </c>
      <c r="C13" s="311" t="str">
        <f>VLOOKUP(A13,'пр.взв.'!B7:E38,3,FALSE)</f>
        <v>23.10.92,кмс</v>
      </c>
      <c r="D13" s="311" t="str">
        <f>VLOOKUP(A13,'пр.взв.'!B$1:G$36,4,FALSE)</f>
        <v>ЦФО</v>
      </c>
      <c r="E13" s="135" t="s">
        <v>131</v>
      </c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312" t="e">
        <f>VLOOKUP(U13,'пр.взв.'!B13:E44,2,FALSE)</f>
        <v>#N/A</v>
      </c>
      <c r="S13" s="312" t="e">
        <f>VLOOKUP(U13,'пр.взв.'!B13:E44,3,FALSE)</f>
        <v>#N/A</v>
      </c>
      <c r="T13" s="329" t="e">
        <f>VLOOKUP(U13,'пр.взв.'!B$7:E$38,4,FALSE)</f>
        <v>#N/A</v>
      </c>
      <c r="U13" s="339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330"/>
      <c r="B14" s="314"/>
      <c r="C14" s="314"/>
      <c r="D14" s="314"/>
      <c r="E14" s="138"/>
      <c r="F14" s="337"/>
      <c r="G14" s="337"/>
      <c r="H14" s="144"/>
      <c r="I14" s="132">
        <v>11</v>
      </c>
      <c r="J14" s="128"/>
      <c r="K14" s="128"/>
      <c r="L14" s="128"/>
      <c r="M14" s="132">
        <v>6</v>
      </c>
      <c r="N14" s="146"/>
      <c r="O14" s="130"/>
      <c r="P14" s="130"/>
      <c r="Q14" s="131"/>
      <c r="R14" s="313"/>
      <c r="S14" s="313"/>
      <c r="T14" s="312"/>
      <c r="U14" s="342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326">
        <v>3</v>
      </c>
      <c r="B15" s="276" t="str">
        <f>VLOOKUP(A15,'пр.взв.'!B7:C38,2,FALSE)</f>
        <v>Тесаев Владислав Русланович</v>
      </c>
      <c r="C15" s="276" t="str">
        <f>VLOOKUP(A15,'пр.взв.'!B7:E38,3,FALSE)</f>
        <v>07.12.95,кмс</v>
      </c>
      <c r="D15" s="276" t="str">
        <f>VLOOKUP(A15,'пр.взв.'!B$1:G$36,4,FALSE)</f>
        <v>Моск</v>
      </c>
      <c r="E15" s="127"/>
      <c r="F15" s="133"/>
      <c r="G15" s="133"/>
      <c r="H15" s="144"/>
      <c r="I15" s="135" t="s">
        <v>133</v>
      </c>
      <c r="J15" s="128"/>
      <c r="K15" s="128"/>
      <c r="L15" s="128"/>
      <c r="M15" s="135" t="s">
        <v>133</v>
      </c>
      <c r="N15" s="141"/>
      <c r="O15" s="130"/>
      <c r="P15" s="130"/>
      <c r="Q15" s="131"/>
      <c r="R15" s="276" t="str">
        <f>VLOOKUP(U15,'пр.взв.'!B7:C38,2,FALSE)</f>
        <v>Саликов Александр Фаридович</v>
      </c>
      <c r="S15" s="276" t="str">
        <f>VLOOKUP(U15,'пр.взв.'!B7:E38,3,FALSE)</f>
        <v>07.03.88,мсмк</v>
      </c>
      <c r="T15" s="310" t="str">
        <f>VLOOKUP(U15,'пр.взв.'!B$7:E$38,4,FALSE)</f>
        <v>ПФО</v>
      </c>
      <c r="U15" s="338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327"/>
      <c r="B16" s="277"/>
      <c r="C16" s="277"/>
      <c r="D16" s="277"/>
      <c r="E16" s="132">
        <v>11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77"/>
      <c r="S16" s="277"/>
      <c r="T16" s="311"/>
      <c r="U16" s="339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327">
        <v>11</v>
      </c>
      <c r="B17" s="311" t="str">
        <f>VLOOKUP(A17,'пр.взв.'!B17:C47,2,FALSE)</f>
        <v>Петров Владимир Юрьевич</v>
      </c>
      <c r="C17" s="311" t="str">
        <f>VLOOKUP(A17,'пр.взв.'!B7:E38,3,FALSE)</f>
        <v>26.09.95,мс</v>
      </c>
      <c r="D17" s="311" t="str">
        <f>VLOOKUP(A17,'пр.взв.'!B$1:G$36,4,FALSE)</f>
        <v>С-Пб</v>
      </c>
      <c r="E17" s="135" t="s">
        <v>132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 t="s">
        <v>131</v>
      </c>
      <c r="R17" s="311" t="str">
        <f>VLOOKUP(U17,'пр.взв.'!B17:E47,2,FALSE)</f>
        <v>Соколов Сергей Евгеньевич</v>
      </c>
      <c r="S17" s="311" t="str">
        <f>VLOOKUP(U17,'пр.взв.'!B7:E47,3,FALSE)</f>
        <v>11.11.93,мс</v>
      </c>
      <c r="T17" s="328" t="str">
        <f>VLOOKUP(U17,'пр.взв.'!B$7:E$38,4,FALSE)</f>
        <v>ЦФО</v>
      </c>
      <c r="U17" s="339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330"/>
      <c r="B18" s="314"/>
      <c r="C18" s="314"/>
      <c r="D18" s="314"/>
      <c r="E18" s="138"/>
      <c r="F18" s="139"/>
      <c r="G18" s="132">
        <v>11</v>
      </c>
      <c r="H18" s="148"/>
      <c r="I18" s="129" t="s">
        <v>29</v>
      </c>
      <c r="J18" s="128"/>
      <c r="K18" s="128"/>
      <c r="L18" s="128"/>
      <c r="M18" s="130"/>
      <c r="N18" s="145"/>
      <c r="O18" s="212">
        <v>4</v>
      </c>
      <c r="P18" s="141"/>
      <c r="Q18" s="131"/>
      <c r="R18" s="314"/>
      <c r="S18" s="314"/>
      <c r="T18" s="311"/>
      <c r="U18" s="340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326">
        <v>7</v>
      </c>
      <c r="B19" s="276" t="str">
        <f>VLOOKUP(A19,'пр.взв.'!B19:C49,2,FALSE)</f>
        <v>Джавадов Камран Аяз Оглы</v>
      </c>
      <c r="C19" s="276" t="str">
        <f>VLOOKUP(A19,'пр.взв.'!B7:E38,3,FALSE)</f>
        <v>22.07.92,мс</v>
      </c>
      <c r="D19" s="276" t="str">
        <f>VLOOKUP(A19,'пр.взв.'!B$1:G$36,4,FALSE)</f>
        <v>ПФО</v>
      </c>
      <c r="E19" s="127"/>
      <c r="F19" s="149"/>
      <c r="G19" s="135" t="s">
        <v>134</v>
      </c>
      <c r="H19" s="134"/>
      <c r="I19" s="131"/>
      <c r="J19" s="131"/>
      <c r="K19" s="131"/>
      <c r="L19" s="131"/>
      <c r="M19" s="131"/>
      <c r="N19" s="130"/>
      <c r="O19" s="135" t="s">
        <v>135</v>
      </c>
      <c r="P19" s="141"/>
      <c r="Q19" s="131"/>
      <c r="R19" s="276" t="str">
        <f>VLOOKUP(U19,'пр.взв.'!B19:E49,2,FALSE)</f>
        <v>Адучиев Олег Вячеславович</v>
      </c>
      <c r="S19" s="276" t="str">
        <f>VLOOKUP(U19,'пр.взв.'!B19:E49,3,FALSE)</f>
        <v>05.11.95,кмс</v>
      </c>
      <c r="T19" s="310" t="str">
        <f>VLOOKUP(U19,'пр.взв.'!B$7:E$38,4,FALSE)</f>
        <v>С-Пб</v>
      </c>
      <c r="U19" s="343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327"/>
      <c r="B20" s="277"/>
      <c r="C20" s="277"/>
      <c r="D20" s="277"/>
      <c r="E20" s="132">
        <v>7</v>
      </c>
      <c r="F20" s="150"/>
      <c r="G20" s="138"/>
      <c r="H20" s="134">
        <v>6</v>
      </c>
      <c r="I20" s="278" t="str">
        <f>VLOOKUP(H20,'пр.взв.'!B7:H38,2,FALSE)</f>
        <v>Фархадзаде Ульви Шамистан Оглы</v>
      </c>
      <c r="J20" s="279"/>
      <c r="K20" s="279"/>
      <c r="L20" s="279"/>
      <c r="M20" s="280"/>
      <c r="N20" s="130"/>
      <c r="O20" s="130"/>
      <c r="P20" s="151"/>
      <c r="Q20" s="132">
        <v>8</v>
      </c>
      <c r="R20" s="277"/>
      <c r="S20" s="277"/>
      <c r="T20" s="311"/>
      <c r="U20" s="341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327">
        <v>15</v>
      </c>
      <c r="B21" s="312" t="e">
        <f>VLOOKUP(A21,'пр.взв.'!B21:C51,2,FALSE)</f>
        <v>#N/A</v>
      </c>
      <c r="C21" s="312" t="e">
        <f>VLOOKUP(A21,'пр.взв.'!B7:E38,3,FALSE)</f>
        <v>#N/A</v>
      </c>
      <c r="D21" s="312" t="e">
        <f>VLOOKUP(A21,'пр.взв.'!B$1:G$36,4,FALSE)</f>
        <v>#N/A</v>
      </c>
      <c r="E21" s="135"/>
      <c r="F21" s="138"/>
      <c r="G21" s="138"/>
      <c r="H21" s="152"/>
      <c r="I21" s="281"/>
      <c r="J21" s="282"/>
      <c r="K21" s="282"/>
      <c r="L21" s="282"/>
      <c r="M21" s="283"/>
      <c r="N21" s="130"/>
      <c r="O21" s="130"/>
      <c r="P21" s="130"/>
      <c r="Q21" s="135"/>
      <c r="R21" s="312" t="e">
        <f>VLOOKUP(U21,'пр.взв.'!B21:E51,2,FALSE)</f>
        <v>#N/A</v>
      </c>
      <c r="S21" s="312" t="e">
        <f>VLOOKUP(U21,'пр.взв.'!B1:E51,3,FALSE)</f>
        <v>#N/A</v>
      </c>
      <c r="T21" s="308" t="e">
        <f>VLOOKUP(U21,'пр.взв.'!B$7:E$38,4,FALSE)</f>
        <v>#N/A</v>
      </c>
      <c r="U21" s="342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330"/>
      <c r="B22" s="313"/>
      <c r="C22" s="313"/>
      <c r="D22" s="313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313"/>
      <c r="S22" s="313"/>
      <c r="T22" s="309"/>
      <c r="U22" s="344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63" t="s">
        <v>27</v>
      </c>
      <c r="I23" s="263"/>
      <c r="J23" s="263"/>
      <c r="K23" s="263"/>
      <c r="L23" s="263"/>
      <c r="M23" s="263"/>
      <c r="N23" s="263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72</v>
      </c>
      <c r="Z24" s="119" t="s">
        <v>73</v>
      </c>
      <c r="AA24" s="180" t="s">
        <v>73</v>
      </c>
      <c r="AB24" s="114"/>
    </row>
    <row r="25" spans="1:28" ht="12.75" customHeight="1">
      <c r="A25" s="160">
        <f>Y29</f>
        <v>13</v>
      </c>
      <c r="B25" s="290" t="str">
        <f>VLOOKUP(A25,'пр.взв.'!B7:E38,2,FALSE)</f>
        <v>Вакунов Антон Андреевич</v>
      </c>
      <c r="C25" s="182"/>
      <c r="D25" s="182"/>
      <c r="E25" s="182"/>
      <c r="F25" s="182"/>
      <c r="G25" s="182"/>
      <c r="H25" s="182"/>
      <c r="I25" s="183">
        <v>0</v>
      </c>
      <c r="J25" s="294" t="e">
        <f>VLOOKUP(I25,'пр.взв.'!B5:D38,2,FALSE)</f>
        <v>#N/A</v>
      </c>
      <c r="K25" s="295"/>
      <c r="L25" s="296"/>
      <c r="M25" s="184"/>
      <c r="N25" s="184"/>
      <c r="O25" s="184"/>
      <c r="P25" s="184"/>
      <c r="Q25" s="184"/>
      <c r="R25" s="184"/>
      <c r="S25" s="123"/>
      <c r="T25" s="123"/>
      <c r="U25" s="123"/>
      <c r="V25" s="123"/>
      <c r="W25" s="112"/>
      <c r="X25" s="114"/>
      <c r="Y25" s="120">
        <f>IF(G10=""," ",IF(G10=E8,E12,E8))</f>
        <v>1</v>
      </c>
      <c r="Z25" s="119">
        <f>IF(A25=""," ",IF(A25=C26,A27,A25))</f>
        <v>1</v>
      </c>
      <c r="AA25" s="119">
        <f>IF(D29=""," ",IF(D29=E32,C35,D29))</f>
        <v>3</v>
      </c>
      <c r="AB25" s="114"/>
    </row>
    <row r="26" spans="1:28" ht="12.75" customHeight="1">
      <c r="A26" s="159"/>
      <c r="B26" s="292"/>
      <c r="C26" s="185">
        <v>13</v>
      </c>
      <c r="D26" s="186"/>
      <c r="E26" s="187"/>
      <c r="F26" s="187"/>
      <c r="G26" s="187"/>
      <c r="H26" s="187"/>
      <c r="I26" s="188"/>
      <c r="J26" s="297"/>
      <c r="K26" s="298"/>
      <c r="L26" s="299"/>
      <c r="M26" s="130">
        <v>10</v>
      </c>
      <c r="N26" s="186"/>
      <c r="O26" s="186"/>
      <c r="P26" s="186"/>
      <c r="Q26" s="186"/>
      <c r="R26" s="189"/>
      <c r="S26" s="161"/>
      <c r="T26" s="161"/>
      <c r="U26" s="159"/>
      <c r="V26" s="123"/>
      <c r="W26" s="112"/>
      <c r="X26" s="114"/>
      <c r="Y26" s="120">
        <f>IF(O10=""," ",IF(O10=Q8,Q12,Q8))</f>
        <v>10</v>
      </c>
      <c r="Z26" s="119">
        <f>IF(I25=""," ",IF(I25=M26,I27,I25))</f>
        <v>0</v>
      </c>
      <c r="AA26" s="119">
        <f>IF(N29=""," ",IF(N29=Q32,M35,N29))</f>
        <v>10</v>
      </c>
      <c r="AB26" s="114"/>
    </row>
    <row r="27" spans="1:28" ht="12.75" customHeight="1">
      <c r="A27" s="162">
        <f>Y25</f>
        <v>1</v>
      </c>
      <c r="B27" s="293" t="str">
        <f>VLOOKUP(A27,'пр.взв.'!B7:D38,2,FALSE)</f>
        <v>Джаватов Ильмиямин Нурмагомедович</v>
      </c>
      <c r="C27" s="190" t="s">
        <v>131</v>
      </c>
      <c r="D27" s="186"/>
      <c r="E27" s="191"/>
      <c r="F27" s="191"/>
      <c r="G27" s="191"/>
      <c r="H27" s="191"/>
      <c r="I27" s="192">
        <f>Y26</f>
        <v>10</v>
      </c>
      <c r="J27" s="264" t="str">
        <f>VLOOKUP(I27,'пр.взв.'!B7:D38,2,FALSE)</f>
        <v>Ебечеков Алексей Сергеевич</v>
      </c>
      <c r="K27" s="265"/>
      <c r="L27" s="266"/>
      <c r="M27" s="190"/>
      <c r="N27" s="193"/>
      <c r="O27" s="193"/>
      <c r="P27" s="193"/>
      <c r="Q27" s="193"/>
      <c r="R27" s="186"/>
      <c r="S27" s="161"/>
      <c r="T27" s="161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7</v>
      </c>
      <c r="AA27" s="119">
        <f>IF(C32=""," ",IF(C32=D29,C26,C32))</f>
        <v>13</v>
      </c>
      <c r="AB27" s="114"/>
    </row>
    <row r="28" spans="1:28" ht="12.75" customHeight="1" thickBot="1">
      <c r="A28" s="162"/>
      <c r="B28" s="291"/>
      <c r="C28" s="194"/>
      <c r="D28" s="186"/>
      <c r="E28" s="193"/>
      <c r="F28" s="193"/>
      <c r="G28" s="191"/>
      <c r="H28" s="191"/>
      <c r="I28" s="192"/>
      <c r="J28" s="267"/>
      <c r="K28" s="268"/>
      <c r="L28" s="269"/>
      <c r="M28" s="194"/>
      <c r="N28" s="193"/>
      <c r="O28" s="193"/>
      <c r="P28" s="193"/>
      <c r="Q28" s="193"/>
      <c r="R28" s="186"/>
      <c r="S28" s="163"/>
      <c r="T28" s="161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8</v>
      </c>
      <c r="AA28" s="119">
        <f>IF(M32=""," ",IF(M32=N29,M26,M32))</f>
        <v>12</v>
      </c>
      <c r="AB28" s="114"/>
    </row>
    <row r="29" spans="1:28" ht="12.75" customHeight="1">
      <c r="A29" s="162"/>
      <c r="B29" s="195"/>
      <c r="C29" s="194"/>
      <c r="D29" s="130">
        <v>3</v>
      </c>
      <c r="E29" s="193"/>
      <c r="F29" s="193"/>
      <c r="G29" s="191"/>
      <c r="H29" s="191"/>
      <c r="I29" s="192"/>
      <c r="J29" s="196"/>
      <c r="K29" s="195"/>
      <c r="L29" s="197"/>
      <c r="M29" s="194"/>
      <c r="N29" s="306">
        <v>10</v>
      </c>
      <c r="O29" s="307"/>
      <c r="P29" s="307"/>
      <c r="Q29" s="193"/>
      <c r="R29" s="186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13</v>
      </c>
      <c r="Z29" s="119">
        <f>IF(AND(OR(A7=G10,A9=G10),A11=E12),A13,IF(AND(OR(A7=G10,A9=G10),A13=E12),A11,IF(A7=E8,A9,A7)))</f>
        <v>9</v>
      </c>
      <c r="AA29" s="119"/>
      <c r="AB29" s="114"/>
    </row>
    <row r="30" spans="1:28" ht="12.75" customHeight="1" thickBot="1">
      <c r="A30" s="162"/>
      <c r="B30" s="199"/>
      <c r="C30" s="194"/>
      <c r="D30" s="190" t="s">
        <v>131</v>
      </c>
      <c r="E30" s="193"/>
      <c r="F30" s="182" t="s">
        <v>47</v>
      </c>
      <c r="G30" s="191"/>
      <c r="H30" s="191"/>
      <c r="I30" s="192"/>
      <c r="J30" s="196"/>
      <c r="K30" s="199"/>
      <c r="L30" s="197"/>
      <c r="M30" s="194"/>
      <c r="N30" s="193"/>
      <c r="O30" s="195" t="s">
        <v>135</v>
      </c>
      <c r="P30" s="200"/>
      <c r="Q30" s="193"/>
      <c r="R30" s="182" t="s">
        <v>47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2</v>
      </c>
      <c r="AA30" s="119"/>
      <c r="AB30" s="114"/>
    </row>
    <row r="31" spans="1:28" ht="13.5" thickBot="1">
      <c r="A31" s="164">
        <v>3</v>
      </c>
      <c r="B31" s="290" t="str">
        <f>VLOOKUP(A31,'пр.взв.'!B7:D38,2,FALSE)</f>
        <v>Тесаев Владислав Русланович</v>
      </c>
      <c r="C31" s="201"/>
      <c r="D31" s="202"/>
      <c r="E31" s="203"/>
      <c r="F31" s="193"/>
      <c r="G31" s="193"/>
      <c r="H31" s="193"/>
      <c r="I31" s="204">
        <f>Y32</f>
        <v>12</v>
      </c>
      <c r="J31" s="270" t="str">
        <f>VLOOKUP(I31,'пр.взв.'!B7:D38,2,FALSE)</f>
        <v>Соколов Сергей Евгеньевич</v>
      </c>
      <c r="K31" s="271"/>
      <c r="L31" s="272"/>
      <c r="M31" s="201"/>
      <c r="N31" s="193"/>
      <c r="O31" s="193"/>
      <c r="P31" s="205"/>
      <c r="Q31" s="193"/>
      <c r="R31" s="186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7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164"/>
      <c r="B32" s="292"/>
      <c r="C32" s="206">
        <v>3</v>
      </c>
      <c r="D32" s="202"/>
      <c r="E32" s="198">
        <v>4</v>
      </c>
      <c r="F32" s="300" t="str">
        <f>VLOOKUP(E32,'пр.взв.'!B7:D38,2,FALSE)</f>
        <v>Саликов Александр Фаридович</v>
      </c>
      <c r="G32" s="301"/>
      <c r="H32" s="302"/>
      <c r="I32" s="207"/>
      <c r="J32" s="273"/>
      <c r="K32" s="274"/>
      <c r="L32" s="275"/>
      <c r="M32" s="206">
        <v>12</v>
      </c>
      <c r="N32" s="208"/>
      <c r="O32" s="208"/>
      <c r="P32" s="205"/>
      <c r="Q32" s="198">
        <v>5</v>
      </c>
      <c r="R32" s="260" t="str">
        <f>VLOOKUP(Q32,'пр.взв.'!B7:D38,2,FALSE)</f>
        <v>Разин Сергей Алексеевич</v>
      </c>
      <c r="S32" s="165"/>
      <c r="T32" s="165"/>
      <c r="U32" s="165"/>
      <c r="V32" s="123"/>
      <c r="W32" s="112"/>
      <c r="X32" s="114"/>
      <c r="Y32" s="120">
        <f>IF(O18=""," ",IF(O18=U15,U17,IF(O18=U17,U15,IF(O18=U19,U21,U19))))</f>
        <v>12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164">
        <f>Y27</f>
        <v>7</v>
      </c>
      <c r="B33" s="293" t="str">
        <f>VLOOKUP(A33,'пр.взв.'!B7:E38,2,FALSE)</f>
        <v>Джавадов Камран Аяз Оглы</v>
      </c>
      <c r="C33" s="195" t="s">
        <v>131</v>
      </c>
      <c r="D33" s="202"/>
      <c r="E33" s="209" t="s">
        <v>131</v>
      </c>
      <c r="F33" s="303"/>
      <c r="G33" s="304"/>
      <c r="H33" s="305"/>
      <c r="I33" s="207">
        <f>Y28</f>
        <v>8</v>
      </c>
      <c r="J33" s="264" t="str">
        <f>VLOOKUP(I33,'пр.взв.'!B7:D38,2,FALSE)</f>
        <v>Адучиев Олег Вячеславович</v>
      </c>
      <c r="K33" s="265"/>
      <c r="L33" s="266"/>
      <c r="M33" s="210" t="s">
        <v>133</v>
      </c>
      <c r="N33" s="208"/>
      <c r="O33" s="208"/>
      <c r="P33" s="205"/>
      <c r="Q33" s="195" t="s">
        <v>131</v>
      </c>
      <c r="R33" s="261"/>
      <c r="S33" s="165"/>
      <c r="T33" s="165"/>
      <c r="U33" s="165"/>
      <c r="V33" s="123"/>
      <c r="W33" s="112"/>
      <c r="X33" s="114"/>
      <c r="Y33" s="118">
        <f>IF(G10=I14,G18,G10)</f>
        <v>5</v>
      </c>
      <c r="Z33" s="114"/>
      <c r="AA33" s="114"/>
      <c r="AB33" s="114"/>
    </row>
    <row r="34" spans="1:28" ht="13.5" customHeight="1" thickBot="1">
      <c r="A34" s="166"/>
      <c r="B34" s="291"/>
      <c r="C34" s="186"/>
      <c r="D34" s="202"/>
      <c r="E34" s="193"/>
      <c r="F34" s="193"/>
      <c r="G34" s="193"/>
      <c r="H34" s="193"/>
      <c r="I34" s="207"/>
      <c r="J34" s="267"/>
      <c r="K34" s="268"/>
      <c r="L34" s="269"/>
      <c r="M34" s="193"/>
      <c r="N34" s="193"/>
      <c r="O34" s="193"/>
      <c r="P34" s="205"/>
      <c r="Q34" s="193"/>
      <c r="R34" s="186"/>
      <c r="S34" s="161"/>
      <c r="T34" s="161"/>
      <c r="U34" s="123"/>
      <c r="V34" s="123"/>
      <c r="W34" s="112"/>
      <c r="X34" s="114"/>
      <c r="Y34" s="118">
        <f>IF(O10=M14,O18,O10)</f>
        <v>4</v>
      </c>
      <c r="Z34" s="114"/>
      <c r="AA34" s="114"/>
      <c r="AB34" s="114"/>
    </row>
    <row r="35" spans="1:28" ht="12.75">
      <c r="A35" s="123"/>
      <c r="B35" s="186"/>
      <c r="C35" s="204">
        <f>Y34</f>
        <v>4</v>
      </c>
      <c r="D35" s="290" t="str">
        <f>VLOOKUP(C35,'пр.взв.'!B7:D38,2,FALSE)</f>
        <v>Саликов Александр Фаридович</v>
      </c>
      <c r="E35" s="193"/>
      <c r="F35" s="193"/>
      <c r="G35" s="193"/>
      <c r="H35" s="193"/>
      <c r="I35" s="203"/>
      <c r="J35" s="191"/>
      <c r="K35" s="193"/>
      <c r="L35" s="193"/>
      <c r="M35" s="204">
        <f>Y33</f>
        <v>5</v>
      </c>
      <c r="N35" s="270" t="str">
        <f>VLOOKUP(M35,'пр.взв.'!B7:D38,2,FALSE)</f>
        <v>Разин Сергей Алексеевич</v>
      </c>
      <c r="O35" s="285"/>
      <c r="P35" s="286"/>
      <c r="Q35" s="193"/>
      <c r="R35" s="186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86"/>
      <c r="C36" s="211"/>
      <c r="D36" s="291"/>
      <c r="E36" s="193"/>
      <c r="F36" s="193"/>
      <c r="G36" s="193"/>
      <c r="H36" s="193"/>
      <c r="I36" s="193"/>
      <c r="J36" s="191"/>
      <c r="K36" s="193"/>
      <c r="L36" s="193"/>
      <c r="M36" s="193"/>
      <c r="N36" s="287"/>
      <c r="O36" s="288"/>
      <c r="P36" s="289"/>
      <c r="Q36" s="193"/>
      <c r="R36" s="186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7"/>
      <c r="B37" s="168"/>
      <c r="C37" s="168"/>
      <c r="D37" s="169"/>
      <c r="E37" s="170"/>
      <c r="F37" s="170"/>
      <c r="G37" s="170"/>
      <c r="H37" s="171"/>
      <c r="I37" s="171"/>
      <c r="J37" s="171"/>
      <c r="K37" s="170"/>
      <c r="L37" s="170"/>
      <c r="M37" s="170"/>
      <c r="N37" s="170"/>
      <c r="O37" s="170"/>
      <c r="P37" s="170"/>
      <c r="Q37" s="170"/>
      <c r="R37" s="168"/>
      <c r="S37" s="168"/>
      <c r="T37" s="168"/>
      <c r="U37" s="168"/>
      <c r="V37" s="168"/>
      <c r="W37" s="112"/>
      <c r="X37" s="114"/>
      <c r="Y37" s="114"/>
      <c r="Z37" s="114"/>
      <c r="AA37" s="114"/>
      <c r="AB37" s="114"/>
    </row>
    <row r="38" spans="1:28" ht="15.75">
      <c r="A38" s="284" t="str">
        <f>HYPERLINK('[1]реквизиты'!$A$6)</f>
        <v>Гл. судья, судья МК</v>
      </c>
      <c r="B38" s="284"/>
      <c r="C38" s="284"/>
      <c r="D38" s="112"/>
      <c r="E38" s="172"/>
      <c r="F38" s="173"/>
      <c r="G38" s="112"/>
      <c r="H38" s="112"/>
      <c r="I38" s="112"/>
      <c r="J38" s="174" t="str">
        <f>Итоговый!G40</f>
        <v>Х.Ю.Хапай</v>
      </c>
      <c r="K38" s="124"/>
      <c r="L38" s="112"/>
      <c r="M38" s="112"/>
      <c r="N38" s="155"/>
      <c r="O38" s="175" t="str">
        <f>Итоговый!G41</f>
        <v>/Адыгея/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6" t="str">
        <f>HYPERLINK('[1]реквизиты'!$A$8)</f>
        <v>Гл. секретарь, судья МК</v>
      </c>
      <c r="B40" s="177"/>
      <c r="C40" s="178"/>
      <c r="D40" s="179"/>
      <c r="E40" s="179"/>
      <c r="F40" s="123"/>
      <c r="G40" s="123"/>
      <c r="H40" s="123"/>
      <c r="I40" s="123"/>
      <c r="J40" s="174" t="str">
        <f>Итоговый!G43</f>
        <v>А.В.Поляков</v>
      </c>
      <c r="K40" s="155"/>
      <c r="L40" s="155"/>
      <c r="M40" s="155"/>
      <c r="N40" s="112"/>
      <c r="O40" s="175" t="str">
        <f>Итоговый!G44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3"/>
      <c r="E41" s="173"/>
      <c r="F41" s="173"/>
      <c r="G41" s="179"/>
      <c r="H41" s="179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C28">
      <selection activeCell="K43" sqref="K43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420" t="s">
        <v>40</v>
      </c>
      <c r="C1" s="420"/>
      <c r="D1" s="420"/>
      <c r="E1" s="420"/>
      <c r="F1" s="420"/>
      <c r="G1" s="420"/>
      <c r="H1" s="420"/>
      <c r="I1" s="420"/>
      <c r="J1" s="420"/>
      <c r="L1" s="420" t="s">
        <v>40</v>
      </c>
      <c r="M1" s="420"/>
      <c r="N1" s="420"/>
      <c r="O1" s="420"/>
      <c r="P1" s="420"/>
      <c r="Q1" s="420"/>
      <c r="R1" s="420"/>
      <c r="S1" s="420"/>
      <c r="T1" s="420"/>
    </row>
    <row r="2" spans="2:20" ht="15.75" customHeight="1">
      <c r="B2" s="421" t="str">
        <f>'пр.взв.'!D4</f>
        <v>в.к. 62 кг.</v>
      </c>
      <c r="C2" s="422"/>
      <c r="D2" s="422"/>
      <c r="E2" s="422"/>
      <c r="F2" s="422"/>
      <c r="G2" s="422"/>
      <c r="H2" s="422"/>
      <c r="I2" s="422"/>
      <c r="J2" s="422"/>
      <c r="L2" s="421" t="str">
        <f>B2</f>
        <v>в.к. 62 кг.</v>
      </c>
      <c r="M2" s="422"/>
      <c r="N2" s="422"/>
      <c r="O2" s="422"/>
      <c r="P2" s="422"/>
      <c r="Q2" s="422"/>
      <c r="R2" s="422"/>
      <c r="S2" s="422"/>
      <c r="T2" s="422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90" t="s">
        <v>42</v>
      </c>
      <c r="B5" s="418" t="s">
        <v>4</v>
      </c>
      <c r="C5" s="383" t="s">
        <v>5</v>
      </c>
      <c r="D5" s="374" t="s">
        <v>13</v>
      </c>
      <c r="E5" s="410" t="s">
        <v>14</v>
      </c>
      <c r="F5" s="411"/>
      <c r="G5" s="383" t="s">
        <v>15</v>
      </c>
      <c r="H5" s="386" t="s">
        <v>43</v>
      </c>
      <c r="I5" s="388" t="s">
        <v>16</v>
      </c>
      <c r="J5" s="376" t="s">
        <v>17</v>
      </c>
      <c r="K5" s="390" t="s">
        <v>42</v>
      </c>
      <c r="L5" s="418" t="s">
        <v>4</v>
      </c>
      <c r="M5" s="383" t="s">
        <v>5</v>
      </c>
      <c r="N5" s="374" t="s">
        <v>13</v>
      </c>
      <c r="O5" s="410" t="s">
        <v>14</v>
      </c>
      <c r="P5" s="411"/>
      <c r="Q5" s="383" t="s">
        <v>15</v>
      </c>
      <c r="R5" s="386" t="s">
        <v>43</v>
      </c>
      <c r="S5" s="388" t="s">
        <v>16</v>
      </c>
      <c r="T5" s="376" t="s">
        <v>17</v>
      </c>
    </row>
    <row r="6" spans="1:20" ht="13.5" customHeight="1" thickBot="1">
      <c r="A6" s="391"/>
      <c r="B6" s="419" t="s">
        <v>36</v>
      </c>
      <c r="C6" s="384"/>
      <c r="D6" s="385"/>
      <c r="E6" s="412"/>
      <c r="F6" s="413"/>
      <c r="G6" s="384"/>
      <c r="H6" s="387"/>
      <c r="I6" s="389"/>
      <c r="J6" s="377" t="s">
        <v>37</v>
      </c>
      <c r="K6" s="391"/>
      <c r="L6" s="419" t="s">
        <v>36</v>
      </c>
      <c r="M6" s="384"/>
      <c r="N6" s="385"/>
      <c r="O6" s="412"/>
      <c r="P6" s="413"/>
      <c r="Q6" s="384"/>
      <c r="R6" s="387"/>
      <c r="S6" s="389"/>
      <c r="T6" s="377" t="s">
        <v>37</v>
      </c>
    </row>
    <row r="7" spans="1:20" ht="12.75" customHeight="1">
      <c r="A7" s="403">
        <v>1</v>
      </c>
      <c r="B7" s="415">
        <v>1</v>
      </c>
      <c r="C7" s="379" t="str">
        <f>VLOOKUP(B7,'пр.взв.'!B7:E70,2,FALSE)</f>
        <v>Джаватов Ильмиямин Нурмагомедович</v>
      </c>
      <c r="D7" s="350" t="str">
        <f>VLOOKUP(B7,'пр.взв.'!B7:F106,3,FALSE)</f>
        <v>07.06.94,кмс</v>
      </c>
      <c r="E7" s="350" t="str">
        <f>VLOOKUP(C7,'пр.взв.'!C7:G106,3,FALSE)</f>
        <v>СКФО</v>
      </c>
      <c r="F7" s="350" t="str">
        <f>VLOOKUP(B7,'пр.взв.'!B7:G106,5,FALSE)</f>
        <v>СКФО,Дагестан</v>
      </c>
      <c r="G7" s="358"/>
      <c r="H7" s="359"/>
      <c r="I7" s="233"/>
      <c r="J7" s="228"/>
      <c r="K7" s="403">
        <v>5</v>
      </c>
      <c r="L7" s="415">
        <v>2</v>
      </c>
      <c r="M7" s="371" t="str">
        <f>VLOOKUP(L7,'пр.взв.'!B7:E70,2,FALSE)</f>
        <v>Кулеш Павел Валентинович</v>
      </c>
      <c r="N7" s="350" t="str">
        <f>VLOOKUP(L7,'пр.взв.'!B7:F106,3,FALSE)</f>
        <v>21.12.85,мс</v>
      </c>
      <c r="O7" s="350" t="str">
        <f>VLOOKUP(M7,'пр.взв.'!C7:G106,3,FALSE)</f>
        <v>СФО</v>
      </c>
      <c r="P7" s="350" t="str">
        <f>VLOOKUP(L7,'пр.взв.'!B7:G106,5,FALSE)</f>
        <v>СФО,Новосибирская, "Динамо"</v>
      </c>
      <c r="Q7" s="358"/>
      <c r="R7" s="359"/>
      <c r="S7" s="233"/>
      <c r="T7" s="228"/>
    </row>
    <row r="8" spans="1:20" ht="12.75" customHeight="1">
      <c r="A8" s="404"/>
      <c r="B8" s="402"/>
      <c r="C8" s="370"/>
      <c r="D8" s="357"/>
      <c r="E8" s="357"/>
      <c r="F8" s="357"/>
      <c r="G8" s="357"/>
      <c r="H8" s="357"/>
      <c r="I8" s="230"/>
      <c r="J8" s="214"/>
      <c r="K8" s="404"/>
      <c r="L8" s="402"/>
      <c r="M8" s="365"/>
      <c r="N8" s="357"/>
      <c r="O8" s="357"/>
      <c r="P8" s="357"/>
      <c r="Q8" s="357"/>
      <c r="R8" s="357"/>
      <c r="S8" s="230"/>
      <c r="T8" s="214"/>
    </row>
    <row r="9" spans="1:20" ht="12.75" customHeight="1">
      <c r="A9" s="404"/>
      <c r="B9" s="402">
        <v>9</v>
      </c>
      <c r="C9" s="355" t="str">
        <f>VLOOKUP(B9,'пр.взв.'!B7:E70,2,FALSE)</f>
        <v>Гофман Денис Александрович</v>
      </c>
      <c r="D9" s="348" t="str">
        <f>VLOOKUP(B9,'пр.взв.'!B7:F108,3,FALSE)</f>
        <v>02.11.97,кмс</v>
      </c>
      <c r="E9" s="348" t="str">
        <f>VLOOKUP(C9,'пр.взв.'!C7:G108,3,FALSE)</f>
        <v>С-Пб</v>
      </c>
      <c r="F9" s="348" t="str">
        <f>VLOOKUP(B9,'пр.взв.'!B9:G108,5,FALSE)</f>
        <v>С-Петербург,Адмиралтеец</v>
      </c>
      <c r="G9" s="351"/>
      <c r="H9" s="351"/>
      <c r="I9" s="227"/>
      <c r="J9" s="227"/>
      <c r="K9" s="404"/>
      <c r="L9" s="402">
        <v>10</v>
      </c>
      <c r="M9" s="366" t="str">
        <f>VLOOKUP(L9,'пр.взв.'!B7:E70,2,FALSE)</f>
        <v>Ебечеков Алексей Сергеевич</v>
      </c>
      <c r="N9" s="348" t="str">
        <f>VLOOKUP(L9,'пр.взв.'!B7:F108,3,FALSE)</f>
        <v>01.09.91,мсмк</v>
      </c>
      <c r="O9" s="348" t="str">
        <f>VLOOKUP(M9,'пр.взв.'!C7:G108,3,FALSE)</f>
        <v>СФО</v>
      </c>
      <c r="P9" s="348" t="str">
        <f>VLOOKUP(L9,'пр.взв.'!B9:G108,5,FALSE)</f>
        <v>СФО,р.Алтай,"Динамо"</v>
      </c>
      <c r="Q9" s="351"/>
      <c r="R9" s="351"/>
      <c r="S9" s="227"/>
      <c r="T9" s="227"/>
    </row>
    <row r="10" spans="1:20" ht="13.5" customHeight="1" thickBot="1">
      <c r="A10" s="405"/>
      <c r="B10" s="400"/>
      <c r="C10" s="356"/>
      <c r="D10" s="349"/>
      <c r="E10" s="349"/>
      <c r="F10" s="349"/>
      <c r="G10" s="352"/>
      <c r="H10" s="352"/>
      <c r="I10" s="347"/>
      <c r="J10" s="347"/>
      <c r="K10" s="405"/>
      <c r="L10" s="400"/>
      <c r="M10" s="367"/>
      <c r="N10" s="349"/>
      <c r="O10" s="349"/>
      <c r="P10" s="349"/>
      <c r="Q10" s="352"/>
      <c r="R10" s="352"/>
      <c r="S10" s="347"/>
      <c r="T10" s="347"/>
    </row>
    <row r="11" spans="1:20" ht="12.75" customHeight="1">
      <c r="A11" s="403">
        <v>2</v>
      </c>
      <c r="B11" s="416">
        <v>5</v>
      </c>
      <c r="C11" s="369" t="str">
        <f>VLOOKUP(B11,'пр.взв.'!B7:E70,2,FALSE)</f>
        <v>Разин Сергей Алексеевич</v>
      </c>
      <c r="D11" s="393" t="str">
        <f>VLOOKUP(B11,'пр.взв.'!B7:F110,3,FALSE)</f>
        <v>02.11.87,мсмк</v>
      </c>
      <c r="E11" s="393" t="str">
        <f>VLOOKUP(C11,'пр.взв.'!C7:G110,3,FALSE)</f>
        <v>ПФО</v>
      </c>
      <c r="F11" s="350" t="str">
        <f>VLOOKUP(B11,'пр.взв.'!B11:G110,5,FALSE)</f>
        <v>ПФО,Нижегородская, Кстово,"Динамо"</v>
      </c>
      <c r="G11" s="380"/>
      <c r="H11" s="372"/>
      <c r="I11" s="373"/>
      <c r="J11" s="393"/>
      <c r="K11" s="403">
        <v>6</v>
      </c>
      <c r="L11" s="415">
        <v>6</v>
      </c>
      <c r="M11" s="364" t="str">
        <f>VLOOKUP(L11,'пр.взв.'!B7:E70,2,FALSE)</f>
        <v>Фархадзаде Ульви Шамистан Оглы</v>
      </c>
      <c r="N11" s="393" t="str">
        <f>VLOOKUP(L11,'пр.взв.'!B7:F110,3,FALSE)</f>
        <v>30.09.94,мс</v>
      </c>
      <c r="O11" s="393" t="str">
        <f>VLOOKUP(M11,'пр.взв.'!C7:G110,3,FALSE)</f>
        <v>ПФО</v>
      </c>
      <c r="P11" s="350" t="str">
        <f>VLOOKUP(L11,'пр.взв.'!B11:G110,5,FALSE)</f>
        <v>ПФО,Нижегородская, Выкса,ФСОП"Россия"</v>
      </c>
      <c r="Q11" s="380" t="s">
        <v>130</v>
      </c>
      <c r="R11" s="372"/>
      <c r="S11" s="373"/>
      <c r="T11" s="393"/>
    </row>
    <row r="12" spans="1:20" ht="12.75" customHeight="1">
      <c r="A12" s="404"/>
      <c r="B12" s="402"/>
      <c r="C12" s="370"/>
      <c r="D12" s="357"/>
      <c r="E12" s="357"/>
      <c r="F12" s="357"/>
      <c r="G12" s="357"/>
      <c r="H12" s="357"/>
      <c r="I12" s="230"/>
      <c r="J12" s="214"/>
      <c r="K12" s="404"/>
      <c r="L12" s="402"/>
      <c r="M12" s="365"/>
      <c r="N12" s="357"/>
      <c r="O12" s="357"/>
      <c r="P12" s="357"/>
      <c r="Q12" s="357"/>
      <c r="R12" s="357"/>
      <c r="S12" s="230"/>
      <c r="T12" s="214"/>
    </row>
    <row r="13" spans="1:20" ht="12.75" customHeight="1">
      <c r="A13" s="404"/>
      <c r="B13" s="402">
        <v>13</v>
      </c>
      <c r="C13" s="355" t="str">
        <f>VLOOKUP(B13,'пр.взв.'!B7:E70,2,FALSE)</f>
        <v>Вакунов Антон Андреевич</v>
      </c>
      <c r="D13" s="348" t="str">
        <f>VLOOKUP(B13,'пр.взв.'!B7:F112,3,FALSE)</f>
        <v>23.10.92,кмс</v>
      </c>
      <c r="E13" s="348" t="str">
        <f>VLOOKUP(C13,'пр.взв.'!C7:G112,3,FALSE)</f>
        <v>ЦФО</v>
      </c>
      <c r="F13" s="348" t="str">
        <f>VLOOKUP(B13,'пр.взв.'!B13:G112,5,FALSE)</f>
        <v>ЦФО,Брянская,Брянск,    "Динамо"</v>
      </c>
      <c r="G13" s="351"/>
      <c r="H13" s="351"/>
      <c r="I13" s="227"/>
      <c r="J13" s="227"/>
      <c r="K13" s="404"/>
      <c r="L13" s="402">
        <v>14</v>
      </c>
      <c r="M13" s="366" t="e">
        <f>VLOOKUP(L13,'пр.взв.'!B7:E70,2,FALSE)</f>
        <v>#N/A</v>
      </c>
      <c r="N13" s="348" t="e">
        <f>VLOOKUP(L13,'пр.взв.'!B7:F112,3,FALSE)</f>
        <v>#N/A</v>
      </c>
      <c r="O13" s="348" t="e">
        <f>VLOOKUP(M13,'пр.взв.'!C7:G112,3,FALSE)</f>
        <v>#N/A</v>
      </c>
      <c r="P13" s="348" t="e">
        <f>VLOOKUP(L13,'пр.взв.'!B13:G112,5,FALSE)</f>
        <v>#N/A</v>
      </c>
      <c r="Q13" s="351"/>
      <c r="R13" s="351"/>
      <c r="S13" s="227"/>
      <c r="T13" s="227"/>
    </row>
    <row r="14" spans="1:20" ht="13.5" customHeight="1" thickBot="1">
      <c r="A14" s="405"/>
      <c r="B14" s="400"/>
      <c r="C14" s="356"/>
      <c r="D14" s="349"/>
      <c r="E14" s="349"/>
      <c r="F14" s="349"/>
      <c r="G14" s="352"/>
      <c r="H14" s="352"/>
      <c r="I14" s="347"/>
      <c r="J14" s="347"/>
      <c r="K14" s="405"/>
      <c r="L14" s="417"/>
      <c r="M14" s="367"/>
      <c r="N14" s="349"/>
      <c r="O14" s="349"/>
      <c r="P14" s="349"/>
      <c r="Q14" s="352"/>
      <c r="R14" s="352"/>
      <c r="S14" s="347"/>
      <c r="T14" s="347"/>
    </row>
    <row r="15" spans="1:20" ht="12.75" customHeight="1">
      <c r="A15" s="403">
        <v>3</v>
      </c>
      <c r="B15" s="416">
        <v>3</v>
      </c>
      <c r="C15" s="379" t="str">
        <f>VLOOKUP(B15,'пр.взв.'!B7:E70,2,FALSE)</f>
        <v>Тесаев Владислав Русланович</v>
      </c>
      <c r="D15" s="350" t="str">
        <f>VLOOKUP(B15,'пр.взв.'!B7:F114,3,FALSE)</f>
        <v>07.12.95,кмс</v>
      </c>
      <c r="E15" s="350" t="str">
        <f>VLOOKUP(C15,'пр.взв.'!C7:G114,3,FALSE)</f>
        <v>Моск</v>
      </c>
      <c r="F15" s="350" t="str">
        <f>VLOOKUP(B15,'пр.взв.'!B1:G114,5,FALSE)</f>
        <v>Москва,ГБУ СШ №58</v>
      </c>
      <c r="G15" s="358"/>
      <c r="H15" s="359"/>
      <c r="I15" s="233"/>
      <c r="J15" s="228"/>
      <c r="K15" s="403">
        <v>7</v>
      </c>
      <c r="L15" s="416">
        <v>4</v>
      </c>
      <c r="M15" s="371" t="str">
        <f>VLOOKUP(L15,'пр.взв.'!B7:E70,2,FALSE)</f>
        <v>Саликов Александр Фаридович</v>
      </c>
      <c r="N15" s="350" t="str">
        <f>VLOOKUP(L15,'пр.взв.'!B7:F114,3,FALSE)</f>
        <v>07.03.88,мсмк</v>
      </c>
      <c r="O15" s="350" t="str">
        <f>VLOOKUP(M15,'пр.взв.'!C7:G114,3,FALSE)</f>
        <v>ПФО</v>
      </c>
      <c r="P15" s="350" t="str">
        <f>VLOOKUP(L15,'пр.взв.'!B1:G114,5,FALSE)</f>
        <v>ПФО,Нижегородская, Кстово,"Динамо"</v>
      </c>
      <c r="Q15" s="358"/>
      <c r="R15" s="359"/>
      <c r="S15" s="233"/>
      <c r="T15" s="228"/>
    </row>
    <row r="16" spans="1:20" ht="12.75" customHeight="1">
      <c r="A16" s="404"/>
      <c r="B16" s="402"/>
      <c r="C16" s="370"/>
      <c r="D16" s="357"/>
      <c r="E16" s="357"/>
      <c r="F16" s="357"/>
      <c r="G16" s="357"/>
      <c r="H16" s="357"/>
      <c r="I16" s="230"/>
      <c r="J16" s="214"/>
      <c r="K16" s="404"/>
      <c r="L16" s="402"/>
      <c r="M16" s="365"/>
      <c r="N16" s="357"/>
      <c r="O16" s="357"/>
      <c r="P16" s="357"/>
      <c r="Q16" s="357"/>
      <c r="R16" s="357"/>
      <c r="S16" s="230"/>
      <c r="T16" s="214"/>
    </row>
    <row r="17" spans="1:20" ht="12.75" customHeight="1">
      <c r="A17" s="404"/>
      <c r="B17" s="402">
        <v>11</v>
      </c>
      <c r="C17" s="355" t="str">
        <f>VLOOKUP(B17,'пр.взв.'!B7:E70,2,FALSE)</f>
        <v>Петров Владимир Юрьевич</v>
      </c>
      <c r="D17" s="348" t="str">
        <f>VLOOKUP(B17,'пр.взв.'!B7:F116,3,FALSE)</f>
        <v>26.09.95,мс</v>
      </c>
      <c r="E17" s="348" t="str">
        <f>VLOOKUP(C17,'пр.взв.'!C7:G116,3,FALSE)</f>
        <v>С-Пб</v>
      </c>
      <c r="F17" s="348" t="str">
        <f>VLOOKUP(B17,'пр.взв.'!B17:G116,5,FALSE)</f>
        <v>С-Петербург,КШВСМ</v>
      </c>
      <c r="G17" s="351"/>
      <c r="H17" s="351"/>
      <c r="I17" s="227"/>
      <c r="J17" s="227"/>
      <c r="K17" s="404"/>
      <c r="L17" s="402">
        <v>12</v>
      </c>
      <c r="M17" s="366" t="str">
        <f>VLOOKUP(L17,'пр.взв.'!B7:E70,2,FALSE)</f>
        <v>Соколов Сергей Евгеньевич</v>
      </c>
      <c r="N17" s="348" t="str">
        <f>VLOOKUP(L17,'пр.взв.'!B7:F116,3,FALSE)</f>
        <v>11.11.93,мс</v>
      </c>
      <c r="O17" s="348" t="str">
        <f>VLOOKUP(M17,'пр.взв.'!C7:G116,3,FALSE)</f>
        <v>ЦФО</v>
      </c>
      <c r="P17" s="348" t="str">
        <f>VLOOKUP(L17,'пр.взв.'!B17:G116,5,FALSE)</f>
        <v>ЦФО,Костромская, Кострома, "Динамо"</v>
      </c>
      <c r="Q17" s="351"/>
      <c r="R17" s="351"/>
      <c r="S17" s="227"/>
      <c r="T17" s="227"/>
    </row>
    <row r="18" spans="1:20" ht="13.5" customHeight="1" thickBot="1">
      <c r="A18" s="405"/>
      <c r="B18" s="400"/>
      <c r="C18" s="356"/>
      <c r="D18" s="349"/>
      <c r="E18" s="349"/>
      <c r="F18" s="349"/>
      <c r="G18" s="352"/>
      <c r="H18" s="352"/>
      <c r="I18" s="347"/>
      <c r="J18" s="347"/>
      <c r="K18" s="405"/>
      <c r="L18" s="400"/>
      <c r="M18" s="367"/>
      <c r="N18" s="349"/>
      <c r="O18" s="349"/>
      <c r="P18" s="349"/>
      <c r="Q18" s="352"/>
      <c r="R18" s="352"/>
      <c r="S18" s="347"/>
      <c r="T18" s="347"/>
    </row>
    <row r="19" spans="1:20" ht="12.75" customHeight="1">
      <c r="A19" s="403">
        <v>4</v>
      </c>
      <c r="B19" s="416">
        <v>7</v>
      </c>
      <c r="C19" s="369" t="str">
        <f>VLOOKUP(B19,'пр.взв.'!B7:E70,2,FALSE)</f>
        <v>Джавадов Камран Аяз Оглы</v>
      </c>
      <c r="D19" s="350" t="str">
        <f>VLOOKUP(B19,'пр.взв.'!B7:F118,3,FALSE)</f>
        <v>22.07.92,мс</v>
      </c>
      <c r="E19" s="350" t="str">
        <f>VLOOKUP(C19,'пр.взв.'!C7:G118,3,FALSE)</f>
        <v>ПФО</v>
      </c>
      <c r="F19" s="350" t="str">
        <f>VLOOKUP(B19,'пр.взв.'!B19:G118,5,FALSE)</f>
        <v>ПФО,Нижегородская, Кстово,ФСОП"Россия"</v>
      </c>
      <c r="G19" s="357" t="s">
        <v>130</v>
      </c>
      <c r="H19" s="414"/>
      <c r="I19" s="230"/>
      <c r="J19" s="348"/>
      <c r="K19" s="403">
        <v>8</v>
      </c>
      <c r="L19" s="415">
        <v>8</v>
      </c>
      <c r="M19" s="364" t="str">
        <f>VLOOKUP(L19,'пр.взв.'!B7:E70,2,FALSE)</f>
        <v>Адучиев Олег Вячеславович</v>
      </c>
      <c r="N19" s="350" t="str">
        <f>VLOOKUP(L19,'пр.взв.'!B7:F118,3,FALSE)</f>
        <v>05.11.95,кмс</v>
      </c>
      <c r="O19" s="350" t="str">
        <f>VLOOKUP(M19,'пр.взв.'!C7:G118,3,FALSE)</f>
        <v>С-Пб</v>
      </c>
      <c r="P19" s="350" t="str">
        <f>VLOOKUP(L19,'пр.взв.'!B19:G118,5,FALSE)</f>
        <v>С-Петербург,КШВСМ</v>
      </c>
      <c r="Q19" s="357" t="s">
        <v>130</v>
      </c>
      <c r="R19" s="414"/>
      <c r="S19" s="230"/>
      <c r="T19" s="348"/>
    </row>
    <row r="20" spans="1:20" ht="12.75" customHeight="1">
      <c r="A20" s="404"/>
      <c r="B20" s="402"/>
      <c r="C20" s="370"/>
      <c r="D20" s="357"/>
      <c r="E20" s="357"/>
      <c r="F20" s="357"/>
      <c r="G20" s="357"/>
      <c r="H20" s="357"/>
      <c r="I20" s="230"/>
      <c r="J20" s="214"/>
      <c r="K20" s="404"/>
      <c r="L20" s="402"/>
      <c r="M20" s="365"/>
      <c r="N20" s="357"/>
      <c r="O20" s="357"/>
      <c r="P20" s="357"/>
      <c r="Q20" s="357"/>
      <c r="R20" s="357"/>
      <c r="S20" s="230"/>
      <c r="T20" s="214"/>
    </row>
    <row r="21" spans="1:20" ht="12.75" customHeight="1">
      <c r="A21" s="404"/>
      <c r="B21" s="402">
        <v>15</v>
      </c>
      <c r="C21" s="355" t="e">
        <f>VLOOKUP(B21,'пр.взв.'!B7:E70,2,FALSE)</f>
        <v>#N/A</v>
      </c>
      <c r="D21" s="348" t="e">
        <f>VLOOKUP(B21,'пр.взв.'!B7:F120,3,FALSE)</f>
        <v>#N/A</v>
      </c>
      <c r="E21" s="348" t="e">
        <f>VLOOKUP(C21,'пр.взв.'!C7:G120,3,FALSE)</f>
        <v>#N/A</v>
      </c>
      <c r="F21" s="350" t="e">
        <f>VLOOKUP(B21,'пр.взв.'!B21:G120,5,FALSE)</f>
        <v>#N/A</v>
      </c>
      <c r="G21" s="351"/>
      <c r="H21" s="351"/>
      <c r="I21" s="227"/>
      <c r="J21" s="227"/>
      <c r="K21" s="404"/>
      <c r="L21" s="402">
        <v>16</v>
      </c>
      <c r="M21" s="366" t="e">
        <f>VLOOKUP(L21,'пр.взв.'!B7:E70,2,FALSE)</f>
        <v>#N/A</v>
      </c>
      <c r="N21" s="348" t="e">
        <f>VLOOKUP(L21,'пр.взв.'!B7:F120,3,FALSE)</f>
        <v>#N/A</v>
      </c>
      <c r="O21" s="348" t="e">
        <f>VLOOKUP(M21,'пр.взв.'!C7:G120,3,FALSE)</f>
        <v>#N/A</v>
      </c>
      <c r="P21" s="350" t="e">
        <f>VLOOKUP(L21,'пр.взв.'!B21:G120,5,FALSE)</f>
        <v>#N/A</v>
      </c>
      <c r="Q21" s="351"/>
      <c r="R21" s="351"/>
      <c r="S21" s="227"/>
      <c r="T21" s="227"/>
    </row>
    <row r="22" spans="1:20" ht="12.75" customHeight="1" thickBot="1">
      <c r="A22" s="405"/>
      <c r="B22" s="400"/>
      <c r="C22" s="356"/>
      <c r="D22" s="349"/>
      <c r="E22" s="349"/>
      <c r="F22" s="349"/>
      <c r="G22" s="352"/>
      <c r="H22" s="352"/>
      <c r="I22" s="347"/>
      <c r="J22" s="347"/>
      <c r="K22" s="405"/>
      <c r="L22" s="400"/>
      <c r="M22" s="367"/>
      <c r="N22" s="349"/>
      <c r="O22" s="349"/>
      <c r="P22" s="349"/>
      <c r="Q22" s="352"/>
      <c r="R22" s="352"/>
      <c r="S22" s="347"/>
      <c r="T22" s="347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62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62 кг.</v>
      </c>
      <c r="R24" s="77"/>
      <c r="S24" s="77"/>
      <c r="T24" s="77"/>
    </row>
    <row r="25" spans="1:20" ht="12.75" customHeight="1">
      <c r="A25" s="390" t="s">
        <v>42</v>
      </c>
      <c r="B25" s="381" t="s">
        <v>4</v>
      </c>
      <c r="C25" s="383" t="s">
        <v>5</v>
      </c>
      <c r="D25" s="374" t="s">
        <v>13</v>
      </c>
      <c r="E25" s="410" t="s">
        <v>14</v>
      </c>
      <c r="F25" s="411"/>
      <c r="G25" s="383" t="s">
        <v>15</v>
      </c>
      <c r="H25" s="386" t="s">
        <v>43</v>
      </c>
      <c r="I25" s="388" t="s">
        <v>16</v>
      </c>
      <c r="J25" s="376" t="s">
        <v>17</v>
      </c>
      <c r="K25" s="390" t="s">
        <v>42</v>
      </c>
      <c r="L25" s="381" t="s">
        <v>4</v>
      </c>
      <c r="M25" s="383" t="s">
        <v>5</v>
      </c>
      <c r="N25" s="374" t="s">
        <v>13</v>
      </c>
      <c r="O25" s="406" t="s">
        <v>14</v>
      </c>
      <c r="P25" s="407"/>
      <c r="Q25" s="383" t="s">
        <v>15</v>
      </c>
      <c r="R25" s="386" t="s">
        <v>43</v>
      </c>
      <c r="S25" s="388" t="s">
        <v>16</v>
      </c>
      <c r="T25" s="376" t="s">
        <v>17</v>
      </c>
    </row>
    <row r="26" spans="1:20" ht="13.5" customHeight="1" thickBot="1">
      <c r="A26" s="391"/>
      <c r="B26" s="382" t="s">
        <v>36</v>
      </c>
      <c r="C26" s="384"/>
      <c r="D26" s="385"/>
      <c r="E26" s="412"/>
      <c r="F26" s="413"/>
      <c r="G26" s="384"/>
      <c r="H26" s="387"/>
      <c r="I26" s="389"/>
      <c r="J26" s="377" t="s">
        <v>37</v>
      </c>
      <c r="K26" s="391"/>
      <c r="L26" s="382" t="s">
        <v>36</v>
      </c>
      <c r="M26" s="384"/>
      <c r="N26" s="385"/>
      <c r="O26" s="408"/>
      <c r="P26" s="409"/>
      <c r="Q26" s="384"/>
      <c r="R26" s="387"/>
      <c r="S26" s="389"/>
      <c r="T26" s="377" t="s">
        <v>37</v>
      </c>
    </row>
    <row r="27" spans="1:20" ht="12.75">
      <c r="A27" s="403">
        <v>1</v>
      </c>
      <c r="B27" s="401">
        <f>'пр.хода'!E8</f>
        <v>1</v>
      </c>
      <c r="C27" s="379" t="str">
        <f>VLOOKUP(B27,'пр.взв.'!B1:E82,2,FALSE)</f>
        <v>Джаватов Ильмиямин Нурмагомедович</v>
      </c>
      <c r="D27" s="350" t="str">
        <f>VLOOKUP(B27,'пр.взв.'!B1:F126,3,FALSE)</f>
        <v>07.06.94,кмс</v>
      </c>
      <c r="E27" s="350" t="str">
        <f>VLOOKUP(C27,'пр.взв.'!C1:G126,3,FALSE)</f>
        <v>СКФО</v>
      </c>
      <c r="F27" s="350" t="str">
        <f>VLOOKUP(B27,'пр.взв.'!B1:G126,5,FALSE)</f>
        <v>СКФО,Дагестан</v>
      </c>
      <c r="G27" s="380"/>
      <c r="H27" s="372"/>
      <c r="I27" s="373"/>
      <c r="J27" s="374"/>
      <c r="K27" s="368">
        <v>3</v>
      </c>
      <c r="L27" s="401">
        <f>'пр.хода'!Q8</f>
        <v>10</v>
      </c>
      <c r="M27" s="371" t="str">
        <f>VLOOKUP(L27,'пр.взв.'!B1:E82,2,FALSE)</f>
        <v>Ебечеков Алексей Сергеевич</v>
      </c>
      <c r="N27" s="350" t="str">
        <f>VLOOKUP(L27,'пр.взв.'!B1:F126,3,FALSE)</f>
        <v>01.09.91,мсмк</v>
      </c>
      <c r="O27" s="350" t="str">
        <f>VLOOKUP(M27,'пр.взв.'!C1:G126,3,FALSE)</f>
        <v>СФО</v>
      </c>
      <c r="P27" s="350" t="str">
        <f>VLOOKUP(L27,'пр.взв.'!B1:G126,5,FALSE)</f>
        <v>СФО,р.Алтай,"Динамо"</v>
      </c>
      <c r="Q27" s="380"/>
      <c r="R27" s="372"/>
      <c r="S27" s="373"/>
      <c r="T27" s="374"/>
    </row>
    <row r="28" spans="1:20" ht="12.75">
      <c r="A28" s="404"/>
      <c r="B28" s="402"/>
      <c r="C28" s="370"/>
      <c r="D28" s="357"/>
      <c r="E28" s="357"/>
      <c r="F28" s="357"/>
      <c r="G28" s="357"/>
      <c r="H28" s="357"/>
      <c r="I28" s="230"/>
      <c r="J28" s="214"/>
      <c r="K28" s="360"/>
      <c r="L28" s="402"/>
      <c r="M28" s="365"/>
      <c r="N28" s="357"/>
      <c r="O28" s="357"/>
      <c r="P28" s="357"/>
      <c r="Q28" s="357"/>
      <c r="R28" s="357"/>
      <c r="S28" s="230"/>
      <c r="T28" s="214"/>
    </row>
    <row r="29" spans="1:20" ht="12.75">
      <c r="A29" s="404"/>
      <c r="B29" s="399">
        <f>'пр.хода'!E12</f>
        <v>5</v>
      </c>
      <c r="C29" s="355" t="str">
        <f>VLOOKUP(B29,'пр.взв.'!B1:E82,2,FALSE)</f>
        <v>Разин Сергей Алексеевич</v>
      </c>
      <c r="D29" s="348" t="str">
        <f>VLOOKUP(B29,'пр.взв.'!B1:F128,3,FALSE)</f>
        <v>02.11.87,мсмк</v>
      </c>
      <c r="E29" s="348" t="str">
        <f>VLOOKUP(C29,'пр.взв.'!C1:G128,3,FALSE)</f>
        <v>ПФО</v>
      </c>
      <c r="F29" s="348" t="str">
        <f>VLOOKUP(B29,'пр.взв.'!B3:G128,5,FALSE)</f>
        <v>ПФО,Нижегородская, Кстово,"Динамо"</v>
      </c>
      <c r="G29" s="351"/>
      <c r="H29" s="351"/>
      <c r="I29" s="227"/>
      <c r="J29" s="227"/>
      <c r="K29" s="360"/>
      <c r="L29" s="399">
        <f>'пр.хода'!Q12</f>
        <v>6</v>
      </c>
      <c r="M29" s="366" t="str">
        <f>VLOOKUP(L29,'пр.взв.'!B1:E82,2,FALSE)</f>
        <v>Фархадзаде Ульви Шамистан Оглы</v>
      </c>
      <c r="N29" s="348" t="str">
        <f>VLOOKUP(L29,'пр.взв.'!B1:F128,3,FALSE)</f>
        <v>30.09.94,мс</v>
      </c>
      <c r="O29" s="348" t="str">
        <f>VLOOKUP(M29,'пр.взв.'!C1:G128,3,FALSE)</f>
        <v>ПФО</v>
      </c>
      <c r="P29" s="348" t="str">
        <f>VLOOKUP(L29,'пр.взв.'!B3:G128,5,FALSE)</f>
        <v>ПФО,Нижегородская, Выкса,ФСОП"Россия"</v>
      </c>
      <c r="Q29" s="351"/>
      <c r="R29" s="351"/>
      <c r="S29" s="227"/>
      <c r="T29" s="227"/>
    </row>
    <row r="30" spans="1:20" ht="13.5" thickBot="1">
      <c r="A30" s="405"/>
      <c r="B30" s="400"/>
      <c r="C30" s="356"/>
      <c r="D30" s="349"/>
      <c r="E30" s="349"/>
      <c r="F30" s="349"/>
      <c r="G30" s="352"/>
      <c r="H30" s="352"/>
      <c r="I30" s="347"/>
      <c r="J30" s="347"/>
      <c r="K30" s="361"/>
      <c r="L30" s="400"/>
      <c r="M30" s="367"/>
      <c r="N30" s="349"/>
      <c r="O30" s="349"/>
      <c r="P30" s="349"/>
      <c r="Q30" s="352"/>
      <c r="R30" s="352"/>
      <c r="S30" s="347"/>
      <c r="T30" s="347"/>
    </row>
    <row r="31" spans="1:20" ht="12.75">
      <c r="A31" s="403">
        <v>2</v>
      </c>
      <c r="B31" s="401">
        <f>'пр.хода'!E16</f>
        <v>11</v>
      </c>
      <c r="C31" s="369" t="str">
        <f>VLOOKUP(B31,'пр.взв.'!B1:E82,2,FALSE)</f>
        <v>Петров Владимир Юрьевич</v>
      </c>
      <c r="D31" s="350" t="str">
        <f>VLOOKUP(B31,'пр.взв.'!B1:F130,3,FALSE)</f>
        <v>26.09.95,мс</v>
      </c>
      <c r="E31" s="350" t="str">
        <f>VLOOKUP(C31,'пр.взв.'!C1:G130,3,FALSE)</f>
        <v>С-Пб</v>
      </c>
      <c r="F31" s="350" t="str">
        <f>VLOOKUP(B31,'пр.взв.'!B5:G130,5,FALSE)</f>
        <v>С-Петербург,КШВСМ</v>
      </c>
      <c r="G31" s="380"/>
      <c r="H31" s="372"/>
      <c r="I31" s="373"/>
      <c r="J31" s="393"/>
      <c r="K31" s="368">
        <v>4</v>
      </c>
      <c r="L31" s="401">
        <f>'пр.хода'!Q16</f>
        <v>4</v>
      </c>
      <c r="M31" s="364" t="str">
        <f>VLOOKUP(L31,'пр.взв.'!B1:E82,2,FALSE)</f>
        <v>Саликов Александр Фаридович</v>
      </c>
      <c r="N31" s="350" t="str">
        <f>VLOOKUP(L31,'пр.взв.'!B1:F130,3,FALSE)</f>
        <v>07.03.88,мсмк</v>
      </c>
      <c r="O31" s="350" t="str">
        <f>VLOOKUP(M31,'пр.взв.'!C1:G130,3,FALSE)</f>
        <v>ПФО</v>
      </c>
      <c r="P31" s="350" t="str">
        <f>VLOOKUP(L31,'пр.взв.'!B5:G130,5,FALSE)</f>
        <v>ПФО,Нижегородская, Кстово,"Динамо"</v>
      </c>
      <c r="Q31" s="380"/>
      <c r="R31" s="372"/>
      <c r="S31" s="373"/>
      <c r="T31" s="393"/>
    </row>
    <row r="32" spans="1:20" ht="12.75">
      <c r="A32" s="404"/>
      <c r="B32" s="402"/>
      <c r="C32" s="370"/>
      <c r="D32" s="357"/>
      <c r="E32" s="357"/>
      <c r="F32" s="357"/>
      <c r="G32" s="357"/>
      <c r="H32" s="357"/>
      <c r="I32" s="230"/>
      <c r="J32" s="214"/>
      <c r="K32" s="360"/>
      <c r="L32" s="402"/>
      <c r="M32" s="365"/>
      <c r="N32" s="357"/>
      <c r="O32" s="357"/>
      <c r="P32" s="357"/>
      <c r="Q32" s="357"/>
      <c r="R32" s="357"/>
      <c r="S32" s="230"/>
      <c r="T32" s="214"/>
    </row>
    <row r="33" spans="1:20" ht="12.75">
      <c r="A33" s="404"/>
      <c r="B33" s="399">
        <f>'пр.хода'!E20</f>
        <v>7</v>
      </c>
      <c r="C33" s="355" t="str">
        <f>VLOOKUP(B33,'пр.взв.'!B1:E82,2,FALSE)</f>
        <v>Джавадов Камран Аяз Оглы</v>
      </c>
      <c r="D33" s="348" t="str">
        <f>VLOOKUP(B33,'пр.взв.'!B1:F132,3,FALSE)</f>
        <v>22.07.92,мс</v>
      </c>
      <c r="E33" s="348" t="str">
        <f>VLOOKUP(C33,'пр.взв.'!C1:G132,3,FALSE)</f>
        <v>ПФО</v>
      </c>
      <c r="F33" s="350" t="str">
        <f>VLOOKUP(B33,'пр.взв.'!B7:G132,5,FALSE)</f>
        <v>ПФО,Нижегородская, Кстово,ФСОП"Россия"</v>
      </c>
      <c r="G33" s="351"/>
      <c r="H33" s="351"/>
      <c r="I33" s="227"/>
      <c r="J33" s="227"/>
      <c r="K33" s="360"/>
      <c r="L33" s="399">
        <f>'пр.хода'!Q20</f>
        <v>8</v>
      </c>
      <c r="M33" s="366" t="str">
        <f>VLOOKUP(L33,'пр.взв.'!B1:E82,2,FALSE)</f>
        <v>Адучиев Олег Вячеславович</v>
      </c>
      <c r="N33" s="348" t="str">
        <f>VLOOKUP(L33,'пр.взв.'!B1:F132,3,FALSE)</f>
        <v>05.11.95,кмс</v>
      </c>
      <c r="O33" s="348" t="str">
        <f>VLOOKUP(M33,'пр.взв.'!C1:G132,3,FALSE)</f>
        <v>С-Пб</v>
      </c>
      <c r="P33" s="350" t="str">
        <f>VLOOKUP(L33,'пр.взв.'!B7:G132,5,FALSE)</f>
        <v>С-Петербург,КШВСМ</v>
      </c>
      <c r="Q33" s="351"/>
      <c r="R33" s="351"/>
      <c r="S33" s="227"/>
      <c r="T33" s="227"/>
    </row>
    <row r="34" spans="1:20" ht="13.5" thickBot="1">
      <c r="A34" s="405"/>
      <c r="B34" s="400"/>
      <c r="C34" s="356"/>
      <c r="D34" s="349"/>
      <c r="E34" s="349"/>
      <c r="F34" s="349"/>
      <c r="G34" s="352"/>
      <c r="H34" s="352"/>
      <c r="I34" s="347"/>
      <c r="J34" s="347"/>
      <c r="K34" s="361"/>
      <c r="L34" s="400"/>
      <c r="M34" s="367"/>
      <c r="N34" s="349"/>
      <c r="O34" s="349"/>
      <c r="P34" s="349"/>
      <c r="Q34" s="352"/>
      <c r="R34" s="352"/>
      <c r="S34" s="347"/>
      <c r="T34" s="347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62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62 кг.</v>
      </c>
      <c r="R36" s="79"/>
      <c r="S36" s="79"/>
      <c r="T36" s="79"/>
    </row>
    <row r="37" spans="1:20" ht="12.75" customHeight="1">
      <c r="A37" s="390" t="s">
        <v>42</v>
      </c>
      <c r="B37" s="381" t="s">
        <v>4</v>
      </c>
      <c r="C37" s="383" t="s">
        <v>5</v>
      </c>
      <c r="D37" s="374" t="s">
        <v>13</v>
      </c>
      <c r="E37" s="410" t="s">
        <v>14</v>
      </c>
      <c r="F37" s="411"/>
      <c r="G37" s="383" t="s">
        <v>15</v>
      </c>
      <c r="H37" s="386" t="s">
        <v>43</v>
      </c>
      <c r="I37" s="388" t="s">
        <v>16</v>
      </c>
      <c r="J37" s="376" t="s">
        <v>17</v>
      </c>
      <c r="K37" s="390" t="s">
        <v>42</v>
      </c>
      <c r="L37" s="381" t="s">
        <v>4</v>
      </c>
      <c r="M37" s="383" t="s">
        <v>5</v>
      </c>
      <c r="N37" s="374" t="s">
        <v>13</v>
      </c>
      <c r="O37" s="406" t="s">
        <v>14</v>
      </c>
      <c r="P37" s="407"/>
      <c r="Q37" s="383" t="s">
        <v>15</v>
      </c>
      <c r="R37" s="386" t="s">
        <v>43</v>
      </c>
      <c r="S37" s="388" t="s">
        <v>16</v>
      </c>
      <c r="T37" s="376" t="s">
        <v>17</v>
      </c>
    </row>
    <row r="38" spans="1:20" ht="13.5" customHeight="1" thickBot="1">
      <c r="A38" s="391"/>
      <c r="B38" s="382" t="s">
        <v>36</v>
      </c>
      <c r="C38" s="384"/>
      <c r="D38" s="385"/>
      <c r="E38" s="412"/>
      <c r="F38" s="413"/>
      <c r="G38" s="384"/>
      <c r="H38" s="387"/>
      <c r="I38" s="389"/>
      <c r="J38" s="377" t="s">
        <v>37</v>
      </c>
      <c r="K38" s="391"/>
      <c r="L38" s="382" t="s">
        <v>36</v>
      </c>
      <c r="M38" s="384"/>
      <c r="N38" s="385"/>
      <c r="O38" s="408"/>
      <c r="P38" s="409"/>
      <c r="Q38" s="384"/>
      <c r="R38" s="387"/>
      <c r="S38" s="389"/>
      <c r="T38" s="377" t="s">
        <v>37</v>
      </c>
    </row>
    <row r="39" spans="1:20" ht="12.75">
      <c r="A39" s="394">
        <v>1</v>
      </c>
      <c r="B39" s="397">
        <f>'пр.хода'!G10</f>
        <v>5</v>
      </c>
      <c r="C39" s="369" t="str">
        <f>VLOOKUP(B39,'пр.взв.'!B2:E90,2,FALSE)</f>
        <v>Разин Сергей Алексеевич</v>
      </c>
      <c r="D39" s="393" t="str">
        <f>VLOOKUP(B39,'пр.взв.'!B2:F138,3,FALSE)</f>
        <v>02.11.87,мсмк</v>
      </c>
      <c r="E39" s="393" t="str">
        <f>VLOOKUP(C39,'пр.взв.'!C2:G138,3,FALSE)</f>
        <v>ПФО</v>
      </c>
      <c r="F39" s="393" t="str">
        <f>VLOOKUP(B39,'пр.взв.'!B2:G138,5,FALSE)</f>
        <v>ПФО,Нижегородская, Кстово,"Динамо"</v>
      </c>
      <c r="G39" s="380"/>
      <c r="H39" s="372"/>
      <c r="I39" s="373"/>
      <c r="J39" s="374"/>
      <c r="K39" s="394">
        <v>2</v>
      </c>
      <c r="L39" s="397">
        <f>'пр.хода'!O10</f>
        <v>6</v>
      </c>
      <c r="M39" s="364" t="str">
        <f>VLOOKUP(L39,'пр.взв.'!B2:E90,2,FALSE)</f>
        <v>Фархадзаде Ульви Шамистан Оглы</v>
      </c>
      <c r="N39" s="393" t="str">
        <f>VLOOKUP(L39,'пр.взв.'!B2:F138,3,FALSE)</f>
        <v>30.09.94,мс</v>
      </c>
      <c r="O39" s="393" t="str">
        <f>VLOOKUP(M39,'пр.взв.'!C2:G138,3,FALSE)</f>
        <v>ПФО</v>
      </c>
      <c r="P39" s="393" t="str">
        <f>VLOOKUP(L39,'пр.взв.'!B2:G138,5,FALSE)</f>
        <v>ПФО,Нижегородская, Выкса,ФСОП"Россия"</v>
      </c>
      <c r="Q39" s="380"/>
      <c r="R39" s="372"/>
      <c r="S39" s="373"/>
      <c r="T39" s="374"/>
    </row>
    <row r="40" spans="1:20" ht="12.75">
      <c r="A40" s="395"/>
      <c r="B40" s="363"/>
      <c r="C40" s="370"/>
      <c r="D40" s="357"/>
      <c r="E40" s="357"/>
      <c r="F40" s="357"/>
      <c r="G40" s="357"/>
      <c r="H40" s="357"/>
      <c r="I40" s="230"/>
      <c r="J40" s="214"/>
      <c r="K40" s="395"/>
      <c r="L40" s="363"/>
      <c r="M40" s="365"/>
      <c r="N40" s="357"/>
      <c r="O40" s="357"/>
      <c r="P40" s="357"/>
      <c r="Q40" s="357"/>
      <c r="R40" s="357"/>
      <c r="S40" s="230"/>
      <c r="T40" s="214"/>
    </row>
    <row r="41" spans="1:20" ht="12.75">
      <c r="A41" s="395"/>
      <c r="B41" s="398">
        <f>'пр.хода'!G18</f>
        <v>11</v>
      </c>
      <c r="C41" s="355" t="str">
        <f>VLOOKUP(B41,'пр.взв.'!B2:E90,2,FALSE)</f>
        <v>Петров Владимир Юрьевич</v>
      </c>
      <c r="D41" s="348" t="str">
        <f>VLOOKUP(B41,'пр.взв.'!B2:F140,3,FALSE)</f>
        <v>26.09.95,мс</v>
      </c>
      <c r="E41" s="348" t="str">
        <f>VLOOKUP(C41,'пр.взв.'!C2:G140,3,FALSE)</f>
        <v>С-Пб</v>
      </c>
      <c r="F41" s="348" t="str">
        <f>VLOOKUP(B41,'пр.взв.'!B2:G140,5,FALSE)</f>
        <v>С-Петербург,КШВСМ</v>
      </c>
      <c r="G41" s="351"/>
      <c r="H41" s="351"/>
      <c r="I41" s="227"/>
      <c r="J41" s="227"/>
      <c r="K41" s="395"/>
      <c r="L41" s="398">
        <f>'пр.хода'!O18</f>
        <v>4</v>
      </c>
      <c r="M41" s="366" t="str">
        <f>VLOOKUP(L41,'пр.взв.'!B2:E90,2,FALSE)</f>
        <v>Саликов Александр Фаридович</v>
      </c>
      <c r="N41" s="348" t="str">
        <f>VLOOKUP(L41,'пр.взв.'!B2:F140,3,FALSE)</f>
        <v>07.03.88,мсмк</v>
      </c>
      <c r="O41" s="348" t="str">
        <f>VLOOKUP(M41,'пр.взв.'!C2:G140,3,FALSE)</f>
        <v>ПФО</v>
      </c>
      <c r="P41" s="348" t="str">
        <f>VLOOKUP(L41,'пр.взв.'!B2:G140,5,FALSE)</f>
        <v>ПФО,Нижегородская, Кстово,"Динамо"</v>
      </c>
      <c r="Q41" s="351"/>
      <c r="R41" s="351"/>
      <c r="S41" s="227"/>
      <c r="T41" s="227"/>
    </row>
    <row r="42" spans="1:20" ht="13.5" thickBot="1">
      <c r="A42" s="396"/>
      <c r="B42" s="354"/>
      <c r="C42" s="356"/>
      <c r="D42" s="349"/>
      <c r="E42" s="349"/>
      <c r="F42" s="349"/>
      <c r="G42" s="352"/>
      <c r="H42" s="352"/>
      <c r="I42" s="347"/>
      <c r="J42" s="347"/>
      <c r="K42" s="396"/>
      <c r="L42" s="354"/>
      <c r="M42" s="367"/>
      <c r="N42" s="349"/>
      <c r="O42" s="349"/>
      <c r="P42" s="349"/>
      <c r="Q42" s="352"/>
      <c r="R42" s="352"/>
      <c r="S42" s="347"/>
      <c r="T42" s="347"/>
    </row>
    <row r="44" spans="1:20" ht="15">
      <c r="A44" s="392" t="s">
        <v>45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 t="s">
        <v>46</v>
      </c>
      <c r="L44" s="392"/>
      <c r="M44" s="392"/>
      <c r="N44" s="392"/>
      <c r="O44" s="392"/>
      <c r="P44" s="392"/>
      <c r="Q44" s="392"/>
      <c r="R44" s="392"/>
      <c r="S44" s="392"/>
      <c r="T44" s="392"/>
    </row>
    <row r="45" spans="2:20" ht="15.75">
      <c r="B45" s="75" t="s">
        <v>35</v>
      </c>
      <c r="C45" s="80"/>
      <c r="D45" s="80"/>
      <c r="E45" s="80"/>
      <c r="F45" s="80"/>
      <c r="G45" s="83" t="str">
        <f>G36</f>
        <v>в.к. 62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62 кг.</v>
      </c>
      <c r="R45" s="78"/>
      <c r="S45" s="78"/>
      <c r="T45" s="78"/>
    </row>
    <row r="46" spans="1:20" ht="12.75" customHeight="1" hidden="1">
      <c r="A46" s="390" t="s">
        <v>42</v>
      </c>
      <c r="B46" s="381" t="s">
        <v>4</v>
      </c>
      <c r="C46" s="383" t="s">
        <v>5</v>
      </c>
      <c r="D46" s="374" t="s">
        <v>13</v>
      </c>
      <c r="E46" s="410" t="s">
        <v>14</v>
      </c>
      <c r="F46" s="411"/>
      <c r="G46" s="383" t="s">
        <v>15</v>
      </c>
      <c r="H46" s="386" t="s">
        <v>43</v>
      </c>
      <c r="I46" s="388" t="s">
        <v>16</v>
      </c>
      <c r="J46" s="376" t="s">
        <v>17</v>
      </c>
      <c r="K46" s="390" t="s">
        <v>42</v>
      </c>
      <c r="L46" s="381" t="s">
        <v>4</v>
      </c>
      <c r="M46" s="383" t="s">
        <v>5</v>
      </c>
      <c r="N46" s="374" t="s">
        <v>13</v>
      </c>
      <c r="O46" s="406" t="s">
        <v>14</v>
      </c>
      <c r="P46" s="407"/>
      <c r="Q46" s="383" t="s">
        <v>15</v>
      </c>
      <c r="R46" s="386" t="s">
        <v>43</v>
      </c>
      <c r="S46" s="388" t="s">
        <v>16</v>
      </c>
      <c r="T46" s="376" t="s">
        <v>17</v>
      </c>
    </row>
    <row r="47" spans="1:20" ht="13.5" customHeight="1" hidden="1" thickBot="1">
      <c r="A47" s="391"/>
      <c r="B47" s="382" t="s">
        <v>36</v>
      </c>
      <c r="C47" s="384"/>
      <c r="D47" s="385"/>
      <c r="E47" s="412"/>
      <c r="F47" s="413"/>
      <c r="G47" s="384"/>
      <c r="H47" s="387"/>
      <c r="I47" s="389"/>
      <c r="J47" s="377" t="s">
        <v>37</v>
      </c>
      <c r="K47" s="391"/>
      <c r="L47" s="382" t="s">
        <v>36</v>
      </c>
      <c r="M47" s="384"/>
      <c r="N47" s="385"/>
      <c r="O47" s="408"/>
      <c r="P47" s="409"/>
      <c r="Q47" s="384"/>
      <c r="R47" s="387"/>
      <c r="S47" s="389"/>
      <c r="T47" s="377" t="s">
        <v>37</v>
      </c>
    </row>
    <row r="48" spans="1:20" ht="12.75" hidden="1">
      <c r="A48" s="368">
        <v>1</v>
      </c>
      <c r="B48" s="362">
        <f>'пр.хода'!A25</f>
        <v>13</v>
      </c>
      <c r="C48" s="379" t="str">
        <f>VLOOKUP(B48,'пр.взв.'!B4:E103,2,FALSE)</f>
        <v>Вакунов Антон Андреевич</v>
      </c>
      <c r="D48" s="350" t="str">
        <f>VLOOKUP(B48,'пр.взв.'!B4:F147,3,FALSE)</f>
        <v>23.10.92,кмс</v>
      </c>
      <c r="E48" s="350" t="str">
        <f>VLOOKUP(C48,'пр.взв.'!C4:G147,3,FALSE)</f>
        <v>ЦФО</v>
      </c>
      <c r="F48" s="350" t="str">
        <f>VLOOKUP(B48,'пр.взв.'!B4:G147,5,FALSE)</f>
        <v>ЦФО,Брянская,Брянск,    "Динамо"</v>
      </c>
      <c r="G48" s="380"/>
      <c r="H48" s="372"/>
      <c r="I48" s="373"/>
      <c r="J48" s="374"/>
      <c r="K48" s="368">
        <v>3</v>
      </c>
      <c r="L48" s="375">
        <f>'пр.хода'!I25</f>
        <v>0</v>
      </c>
      <c r="M48" s="371" t="e">
        <f>VLOOKUP(L48,'пр.взв.'!B4:E103,2,FALSE)</f>
        <v>#N/A</v>
      </c>
      <c r="N48" s="350" t="e">
        <f>VLOOKUP(L48,'пр.взв.'!B4:F147,3,FALSE)</f>
        <v>#N/A</v>
      </c>
      <c r="O48" s="350" t="e">
        <f>VLOOKUP(M48,'пр.взв.'!C4:G147,3,FALSE)</f>
        <v>#N/A</v>
      </c>
      <c r="P48" s="350" t="e">
        <f>VLOOKUP(L48,'пр.взв.'!B4:G147,5,FALSE)</f>
        <v>#N/A</v>
      </c>
      <c r="Q48" s="358"/>
      <c r="R48" s="359"/>
      <c r="S48" s="233"/>
      <c r="T48" s="228"/>
    </row>
    <row r="49" spans="1:20" ht="12.75" hidden="1">
      <c r="A49" s="360"/>
      <c r="B49" s="363"/>
      <c r="C49" s="370"/>
      <c r="D49" s="357"/>
      <c r="E49" s="357"/>
      <c r="F49" s="357"/>
      <c r="G49" s="357"/>
      <c r="H49" s="357"/>
      <c r="I49" s="230"/>
      <c r="J49" s="214"/>
      <c r="K49" s="360"/>
      <c r="L49" s="363"/>
      <c r="M49" s="365"/>
      <c r="N49" s="357"/>
      <c r="O49" s="357"/>
      <c r="P49" s="357"/>
      <c r="Q49" s="357"/>
      <c r="R49" s="357"/>
      <c r="S49" s="230"/>
      <c r="T49" s="214"/>
    </row>
    <row r="50" spans="1:20" ht="12.75" hidden="1">
      <c r="A50" s="360"/>
      <c r="B50" s="353">
        <f>'пр.хода'!A27</f>
        <v>1</v>
      </c>
      <c r="C50" s="355" t="str">
        <f>VLOOKUP(B50,'пр.взв.'!B4:E103,2,FALSE)</f>
        <v>Джаватов Ильмиямин Нурмагомедович</v>
      </c>
      <c r="D50" s="348" t="str">
        <f>VLOOKUP(B50,'пр.взв.'!B4:F149,3,FALSE)</f>
        <v>07.06.94,кмс</v>
      </c>
      <c r="E50" s="348" t="str">
        <f>VLOOKUP(C50,'пр.взв.'!C4:G149,3,FALSE)</f>
        <v>СКФО</v>
      </c>
      <c r="F50" s="348" t="str">
        <f>VLOOKUP(B50,'пр.взв.'!B6:G149,5,FALSE)</f>
        <v>СКФО,Дагестан</v>
      </c>
      <c r="G50" s="351"/>
      <c r="H50" s="351"/>
      <c r="I50" s="227"/>
      <c r="J50" s="227"/>
      <c r="K50" s="360"/>
      <c r="L50" s="353">
        <f>'пр.хода'!I27</f>
        <v>10</v>
      </c>
      <c r="M50" s="366" t="str">
        <f>VLOOKUP(L50,'пр.взв.'!B4:E103,2,FALSE)</f>
        <v>Ебечеков Алексей Сергеевич</v>
      </c>
      <c r="N50" s="348" t="str">
        <f>VLOOKUP(L50,'пр.взв.'!B4:F149,3,FALSE)</f>
        <v>01.09.91,мсмк</v>
      </c>
      <c r="O50" s="348" t="str">
        <f>VLOOKUP(M50,'пр.взв.'!C4:G149,3,FALSE)</f>
        <v>СФО</v>
      </c>
      <c r="P50" s="348" t="str">
        <f>VLOOKUP(L50,'пр.взв.'!B6:G149,5,FALSE)</f>
        <v>СФО,р.Алтай,"Динамо"</v>
      </c>
      <c r="Q50" s="351" t="s">
        <v>136</v>
      </c>
      <c r="R50" s="351"/>
      <c r="S50" s="227"/>
      <c r="T50" s="227"/>
    </row>
    <row r="51" spans="1:20" ht="13.5" hidden="1" thickBot="1">
      <c r="A51" s="378"/>
      <c r="B51" s="354"/>
      <c r="C51" s="356"/>
      <c r="D51" s="349"/>
      <c r="E51" s="349"/>
      <c r="F51" s="349"/>
      <c r="G51" s="352"/>
      <c r="H51" s="352"/>
      <c r="I51" s="347"/>
      <c r="J51" s="347"/>
      <c r="K51" s="361"/>
      <c r="L51" s="354"/>
      <c r="M51" s="367"/>
      <c r="N51" s="349"/>
      <c r="O51" s="349"/>
      <c r="P51" s="349"/>
      <c r="Q51" s="352"/>
      <c r="R51" s="352"/>
      <c r="S51" s="347"/>
      <c r="T51" s="347"/>
    </row>
    <row r="52" spans="1:20" ht="12.75" hidden="1">
      <c r="A52" s="368">
        <v>2</v>
      </c>
      <c r="B52" s="362">
        <v>3</v>
      </c>
      <c r="C52" s="369" t="str">
        <f>VLOOKUP(B52,'пр.взв.'!B4:E103,2,FALSE)</f>
        <v>Тесаев Владислав Русланович</v>
      </c>
      <c r="D52" s="350" t="str">
        <f>VLOOKUP(B52,'пр.взв.'!B4:F151,3,FALSE)</f>
        <v>07.12.95,кмс</v>
      </c>
      <c r="E52" s="350" t="str">
        <f>VLOOKUP(C52,'пр.взв.'!C4:G151,3,FALSE)</f>
        <v>Моск</v>
      </c>
      <c r="F52" s="350" t="str">
        <f>VLOOKUP(B52,'пр.взв.'!B8:G151,5,FALSE)</f>
        <v>Москва,ГБУ СШ №58</v>
      </c>
      <c r="G52" s="358"/>
      <c r="H52" s="359"/>
      <c r="I52" s="233"/>
      <c r="J52" s="228"/>
      <c r="K52" s="360">
        <v>4</v>
      </c>
      <c r="L52" s="362">
        <f>'пр.хода'!I31</f>
        <v>12</v>
      </c>
      <c r="M52" s="364" t="str">
        <f>VLOOKUP(L52,'пр.взв.'!B4:E103,2,FALSE)</f>
        <v>Соколов Сергей Евгеньевич</v>
      </c>
      <c r="N52" s="350" t="str">
        <f>VLOOKUP(L52,'пр.взв.'!B4:F151,3,FALSE)</f>
        <v>11.11.93,мс</v>
      </c>
      <c r="O52" s="350" t="str">
        <f>VLOOKUP(M52,'пр.взв.'!C4:G151,3,FALSE)</f>
        <v>ЦФО</v>
      </c>
      <c r="P52" s="350" t="str">
        <f>VLOOKUP(L52,'пр.взв.'!B8:G151,5,FALSE)</f>
        <v>ЦФО,Костромская, Кострома, "Динамо"</v>
      </c>
      <c r="Q52" s="358"/>
      <c r="R52" s="359"/>
      <c r="S52" s="233"/>
      <c r="T52" s="228"/>
    </row>
    <row r="53" spans="1:20" ht="12.75" hidden="1">
      <c r="A53" s="360"/>
      <c r="B53" s="363"/>
      <c r="C53" s="370"/>
      <c r="D53" s="357"/>
      <c r="E53" s="357"/>
      <c r="F53" s="357"/>
      <c r="G53" s="357"/>
      <c r="H53" s="357"/>
      <c r="I53" s="230"/>
      <c r="J53" s="214"/>
      <c r="K53" s="360"/>
      <c r="L53" s="363"/>
      <c r="M53" s="365"/>
      <c r="N53" s="357"/>
      <c r="O53" s="357"/>
      <c r="P53" s="357"/>
      <c r="Q53" s="357"/>
      <c r="R53" s="357"/>
      <c r="S53" s="230"/>
      <c r="T53" s="214"/>
    </row>
    <row r="54" spans="1:20" ht="12.75" hidden="1">
      <c r="A54" s="360"/>
      <c r="B54" s="353">
        <f>'пр.хода'!A33</f>
        <v>7</v>
      </c>
      <c r="C54" s="355" t="str">
        <f>VLOOKUP(B54,'пр.взв.'!B4:E103,2,FALSE)</f>
        <v>Джавадов Камран Аяз Оглы</v>
      </c>
      <c r="D54" s="348" t="str">
        <f>VLOOKUP(B54,'пр.взв.'!B4:F153,3,FALSE)</f>
        <v>22.07.92,мс</v>
      </c>
      <c r="E54" s="348" t="str">
        <f>VLOOKUP(C54,'пр.взв.'!C4:G153,3,FALSE)</f>
        <v>ПФО</v>
      </c>
      <c r="F54" s="350" t="str">
        <f>VLOOKUP(B54,'пр.взв.'!B10:G153,5,FALSE)</f>
        <v>ПФО,Нижегородская, Кстово,ФСОП"Россия"</v>
      </c>
      <c r="G54" s="351"/>
      <c r="H54" s="351"/>
      <c r="I54" s="227"/>
      <c r="J54" s="227"/>
      <c r="K54" s="360"/>
      <c r="L54" s="353">
        <f>'пр.хода'!I33</f>
        <v>8</v>
      </c>
      <c r="M54" s="366" t="str">
        <f>VLOOKUP(L54,'пр.взв.'!B4:E103,2,FALSE)</f>
        <v>Адучиев Олег Вячеславович</v>
      </c>
      <c r="N54" s="348" t="str">
        <f>VLOOKUP(L54,'пр.взв.'!B4:F153,3,FALSE)</f>
        <v>05.11.95,кмс</v>
      </c>
      <c r="O54" s="348" t="str">
        <f>VLOOKUP(M54,'пр.взв.'!C4:G153,3,FALSE)</f>
        <v>С-Пб</v>
      </c>
      <c r="P54" s="350" t="str">
        <f>VLOOKUP(L54,'пр.взв.'!B10:G153,5,FALSE)</f>
        <v>С-Петербург,КШВСМ</v>
      </c>
      <c r="Q54" s="351"/>
      <c r="R54" s="351"/>
      <c r="S54" s="227"/>
      <c r="T54" s="227"/>
    </row>
    <row r="55" spans="1:20" ht="13.5" hidden="1" thickBot="1">
      <c r="A55" s="361"/>
      <c r="B55" s="354"/>
      <c r="C55" s="356"/>
      <c r="D55" s="349"/>
      <c r="E55" s="349"/>
      <c r="F55" s="349"/>
      <c r="G55" s="352"/>
      <c r="H55" s="352"/>
      <c r="I55" s="347"/>
      <c r="J55" s="347"/>
      <c r="K55" s="361"/>
      <c r="L55" s="354"/>
      <c r="M55" s="367"/>
      <c r="N55" s="349"/>
      <c r="O55" s="349"/>
      <c r="P55" s="349"/>
      <c r="Q55" s="352"/>
      <c r="R55" s="352"/>
      <c r="S55" s="347"/>
      <c r="T55" s="347"/>
    </row>
    <row r="56" ht="13.5" thickBot="1"/>
    <row r="57" spans="1:20" ht="12.75" customHeight="1">
      <c r="A57" s="390" t="s">
        <v>42</v>
      </c>
      <c r="B57" s="381" t="s">
        <v>4</v>
      </c>
      <c r="C57" s="383" t="s">
        <v>5</v>
      </c>
      <c r="D57" s="374" t="s">
        <v>13</v>
      </c>
      <c r="E57" s="410" t="s">
        <v>14</v>
      </c>
      <c r="F57" s="411"/>
      <c r="G57" s="383" t="s">
        <v>15</v>
      </c>
      <c r="H57" s="386" t="s">
        <v>43</v>
      </c>
      <c r="I57" s="388" t="s">
        <v>16</v>
      </c>
      <c r="J57" s="376" t="s">
        <v>17</v>
      </c>
      <c r="K57" s="390" t="s">
        <v>42</v>
      </c>
      <c r="L57" s="423" t="s">
        <v>4</v>
      </c>
      <c r="M57" s="383" t="s">
        <v>5</v>
      </c>
      <c r="N57" s="374" t="s">
        <v>13</v>
      </c>
      <c r="O57" s="406" t="s">
        <v>14</v>
      </c>
      <c r="P57" s="407"/>
      <c r="Q57" s="383" t="s">
        <v>15</v>
      </c>
      <c r="R57" s="386" t="s">
        <v>43</v>
      </c>
      <c r="S57" s="388" t="s">
        <v>16</v>
      </c>
      <c r="T57" s="376" t="s">
        <v>17</v>
      </c>
    </row>
    <row r="58" spans="1:20" ht="13.5" customHeight="1" thickBot="1">
      <c r="A58" s="391"/>
      <c r="B58" s="382" t="s">
        <v>36</v>
      </c>
      <c r="C58" s="384"/>
      <c r="D58" s="385"/>
      <c r="E58" s="412"/>
      <c r="F58" s="413"/>
      <c r="G58" s="384"/>
      <c r="H58" s="387"/>
      <c r="I58" s="389"/>
      <c r="J58" s="377" t="s">
        <v>37</v>
      </c>
      <c r="K58" s="391"/>
      <c r="L58" s="424" t="s">
        <v>36</v>
      </c>
      <c r="M58" s="384"/>
      <c r="N58" s="385"/>
      <c r="O58" s="408"/>
      <c r="P58" s="409"/>
      <c r="Q58" s="384"/>
      <c r="R58" s="387"/>
      <c r="S58" s="389"/>
      <c r="T58" s="377" t="s">
        <v>37</v>
      </c>
    </row>
    <row r="59" spans="1:20" ht="12.75">
      <c r="A59" s="368">
        <v>1</v>
      </c>
      <c r="B59" s="425">
        <f>'пр.хода'!C26</f>
        <v>13</v>
      </c>
      <c r="C59" s="379" t="str">
        <f>VLOOKUP(B59,'пр.взв.'!B1:E114,2,FALSE)</f>
        <v>Вакунов Антон Андреевич</v>
      </c>
      <c r="D59" s="350" t="str">
        <f>VLOOKUP(B59,'пр.взв.'!B1:F158,3,FALSE)</f>
        <v>23.10.92,кмс</v>
      </c>
      <c r="E59" s="350" t="str">
        <f>VLOOKUP(C59,'пр.взв.'!C1:G158,3,FALSE)</f>
        <v>ЦФО</v>
      </c>
      <c r="F59" s="350" t="str">
        <f>VLOOKUP(B59,'пр.взв.'!B5:G158,5,FALSE)</f>
        <v>ЦФО,Брянская,Брянск,    "Динамо"</v>
      </c>
      <c r="G59" s="380"/>
      <c r="H59" s="372"/>
      <c r="I59" s="373"/>
      <c r="J59" s="374"/>
      <c r="K59" s="368">
        <v>2</v>
      </c>
      <c r="L59" s="397">
        <f>'пр.хода'!M26</f>
        <v>10</v>
      </c>
      <c r="M59" s="371" t="str">
        <f>VLOOKUP(L59,'пр.взв.'!B1:E114,2,FALSE)</f>
        <v>Ебечеков Алексей Сергеевич</v>
      </c>
      <c r="N59" s="350" t="str">
        <f>VLOOKUP(L59,'пр.взв.'!B1:F158,3,FALSE)</f>
        <v>01.09.91,мсмк</v>
      </c>
      <c r="O59" s="350" t="str">
        <f>VLOOKUP(M59,'пр.взв.'!C1:G158,3,FALSE)</f>
        <v>СФО</v>
      </c>
      <c r="P59" s="350" t="str">
        <f>VLOOKUP(L59,'пр.взв.'!B1:G158,5,FALSE)</f>
        <v>СФО,р.Алтай,"Динамо"</v>
      </c>
      <c r="Q59" s="358"/>
      <c r="R59" s="359"/>
      <c r="S59" s="233"/>
      <c r="T59" s="228"/>
    </row>
    <row r="60" spans="1:20" ht="12.75">
      <c r="A60" s="360"/>
      <c r="B60" s="426"/>
      <c r="C60" s="370"/>
      <c r="D60" s="357"/>
      <c r="E60" s="357"/>
      <c r="F60" s="357"/>
      <c r="G60" s="357"/>
      <c r="H60" s="357"/>
      <c r="I60" s="230"/>
      <c r="J60" s="214"/>
      <c r="K60" s="360"/>
      <c r="L60" s="426"/>
      <c r="M60" s="365"/>
      <c r="N60" s="357"/>
      <c r="O60" s="357"/>
      <c r="P60" s="357"/>
      <c r="Q60" s="357"/>
      <c r="R60" s="357"/>
      <c r="S60" s="230"/>
      <c r="T60" s="214"/>
    </row>
    <row r="61" spans="1:20" ht="12.75">
      <c r="A61" s="360"/>
      <c r="B61" s="398">
        <f>'пр.хода'!C32</f>
        <v>3</v>
      </c>
      <c r="C61" s="355" t="str">
        <f>VLOOKUP(B61,'пр.взв.'!B1:E114,2,FALSE)</f>
        <v>Тесаев Владислав Русланович</v>
      </c>
      <c r="D61" s="348" t="str">
        <f>VLOOKUP(B61,'пр.взв.'!B1:F160,3,FALSE)</f>
        <v>07.12.95,кмс</v>
      </c>
      <c r="E61" s="348" t="str">
        <f>VLOOKUP(C61,'пр.взв.'!C1:G160,3,FALSE)</f>
        <v>Моск</v>
      </c>
      <c r="F61" s="348" t="str">
        <f>VLOOKUP(B61,'пр.взв.'!B1:G160,5,FALSE)</f>
        <v>Москва,ГБУ СШ №58</v>
      </c>
      <c r="G61" s="351"/>
      <c r="H61" s="351"/>
      <c r="I61" s="227"/>
      <c r="J61" s="227"/>
      <c r="K61" s="360"/>
      <c r="L61" s="398">
        <f>'пр.хода'!M32</f>
        <v>12</v>
      </c>
      <c r="M61" s="366" t="str">
        <f>VLOOKUP(L61,'пр.взв.'!B1:E114,2,FALSE)</f>
        <v>Соколов Сергей Евгеньевич</v>
      </c>
      <c r="N61" s="348" t="str">
        <f>VLOOKUP(L61,'пр.взв.'!B1:F160,3,FALSE)</f>
        <v>11.11.93,мс</v>
      </c>
      <c r="O61" s="348" t="str">
        <f>VLOOKUP(M61,'пр.взв.'!C1:G160,3,FALSE)</f>
        <v>ЦФО</v>
      </c>
      <c r="P61" s="348" t="str">
        <f>VLOOKUP(L61,'пр.взв.'!B1:G160,5,FALSE)</f>
        <v>ЦФО,Костромская, Кострома, "Динамо"</v>
      </c>
      <c r="Q61" s="351"/>
      <c r="R61" s="351"/>
      <c r="S61" s="227"/>
      <c r="T61" s="227"/>
    </row>
    <row r="62" spans="1:20" ht="13.5" thickBot="1">
      <c r="A62" s="361"/>
      <c r="B62" s="427"/>
      <c r="C62" s="356"/>
      <c r="D62" s="349"/>
      <c r="E62" s="349"/>
      <c r="F62" s="349"/>
      <c r="G62" s="352"/>
      <c r="H62" s="352"/>
      <c r="I62" s="347"/>
      <c r="J62" s="347"/>
      <c r="K62" s="361"/>
      <c r="L62" s="427"/>
      <c r="M62" s="367"/>
      <c r="N62" s="349"/>
      <c r="O62" s="349"/>
      <c r="P62" s="349"/>
      <c r="Q62" s="352"/>
      <c r="R62" s="352"/>
      <c r="S62" s="347"/>
      <c r="T62" s="347"/>
    </row>
  </sheetData>
  <sheetProtection/>
  <mergeCells count="476"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19:E20"/>
    <mergeCell ref="E17:E18"/>
    <mergeCell ref="E15:E16"/>
    <mergeCell ref="E13:E14"/>
    <mergeCell ref="E11:E12"/>
    <mergeCell ref="E9:E10"/>
    <mergeCell ref="S61:S62"/>
    <mergeCell ref="T61:T62"/>
    <mergeCell ref="N61:N62"/>
    <mergeCell ref="P61:P62"/>
    <mergeCell ref="Q61:Q62"/>
    <mergeCell ref="R61:R62"/>
    <mergeCell ref="O61:O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R59:R60"/>
    <mergeCell ref="J59:J60"/>
    <mergeCell ref="K59:K62"/>
    <mergeCell ref="L59:L60"/>
    <mergeCell ref="M59:M60"/>
    <mergeCell ref="L61:L62"/>
    <mergeCell ref="M61:M62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Q57:Q58"/>
    <mergeCell ref="R57:R58"/>
    <mergeCell ref="J57:J58"/>
    <mergeCell ref="K57:K58"/>
    <mergeCell ref="L57:L58"/>
    <mergeCell ref="M57:M58"/>
    <mergeCell ref="G57:G58"/>
    <mergeCell ref="H57:H58"/>
    <mergeCell ref="I57:I58"/>
    <mergeCell ref="A57:A58"/>
    <mergeCell ref="B57:B58"/>
    <mergeCell ref="C57:C58"/>
    <mergeCell ref="D57:D58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A5:A6"/>
    <mergeCell ref="B5:B6"/>
    <mergeCell ref="C5:C6"/>
    <mergeCell ref="D5:D6"/>
    <mergeCell ref="J5:J6"/>
    <mergeCell ref="K5:K6"/>
    <mergeCell ref="E5:F6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N7:N8"/>
    <mergeCell ref="P7:P8"/>
    <mergeCell ref="Q7:Q8"/>
    <mergeCell ref="R7:R8"/>
    <mergeCell ref="S7:S8"/>
    <mergeCell ref="T7:T8"/>
    <mergeCell ref="O7:O8"/>
    <mergeCell ref="N9:N10"/>
    <mergeCell ref="P9:P10"/>
    <mergeCell ref="O9:O10"/>
    <mergeCell ref="Q9:Q10"/>
    <mergeCell ref="R9:R10"/>
    <mergeCell ref="S9:S10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K11:K14"/>
    <mergeCell ref="L11:L12"/>
    <mergeCell ref="M11:M12"/>
    <mergeCell ref="L13:L14"/>
    <mergeCell ref="M13:M14"/>
    <mergeCell ref="I13:I14"/>
    <mergeCell ref="J13:J14"/>
    <mergeCell ref="N11:N12"/>
    <mergeCell ref="P11:P12"/>
    <mergeCell ref="Q11:Q12"/>
    <mergeCell ref="R11:R12"/>
    <mergeCell ref="S11:S12"/>
    <mergeCell ref="T11:T12"/>
    <mergeCell ref="O11:O12"/>
    <mergeCell ref="B13:B14"/>
    <mergeCell ref="C13:C14"/>
    <mergeCell ref="D13:D14"/>
    <mergeCell ref="F13:F14"/>
    <mergeCell ref="G13:G14"/>
    <mergeCell ref="H13:H14"/>
    <mergeCell ref="N13:N14"/>
    <mergeCell ref="P13:P14"/>
    <mergeCell ref="Q13:Q14"/>
    <mergeCell ref="R13:R14"/>
    <mergeCell ref="S13:S14"/>
    <mergeCell ref="T13:T14"/>
    <mergeCell ref="O13:O14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H15:H16"/>
    <mergeCell ref="I15:I16"/>
    <mergeCell ref="J15:J16"/>
    <mergeCell ref="K15:K18"/>
    <mergeCell ref="L15:L16"/>
    <mergeCell ref="M15:M16"/>
    <mergeCell ref="L17:L18"/>
    <mergeCell ref="M17:M18"/>
    <mergeCell ref="N15:N16"/>
    <mergeCell ref="P15:P16"/>
    <mergeCell ref="Q15:Q16"/>
    <mergeCell ref="R15:R16"/>
    <mergeCell ref="S15:S16"/>
    <mergeCell ref="T15:T16"/>
    <mergeCell ref="O15:O16"/>
    <mergeCell ref="G17:G18"/>
    <mergeCell ref="H17:H18"/>
    <mergeCell ref="I17:I18"/>
    <mergeCell ref="J17:J18"/>
    <mergeCell ref="N17:N18"/>
    <mergeCell ref="P17:P18"/>
    <mergeCell ref="O17:O18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B21:B22"/>
    <mergeCell ref="C21:C22"/>
    <mergeCell ref="D21:D22"/>
    <mergeCell ref="F21:F22"/>
    <mergeCell ref="G21:G22"/>
    <mergeCell ref="H21:H22"/>
    <mergeCell ref="E21:E22"/>
    <mergeCell ref="N21:N22"/>
    <mergeCell ref="P21:P22"/>
    <mergeCell ref="Q21:Q22"/>
    <mergeCell ref="R21:R22"/>
    <mergeCell ref="S21:S22"/>
    <mergeCell ref="T21:T22"/>
    <mergeCell ref="O21:O22"/>
    <mergeCell ref="A25:A26"/>
    <mergeCell ref="B25:B26"/>
    <mergeCell ref="C25:C26"/>
    <mergeCell ref="D25:D26"/>
    <mergeCell ref="G25:G26"/>
    <mergeCell ref="E25:F26"/>
    <mergeCell ref="H25:H26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T25:T26"/>
    <mergeCell ref="O25:P26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L27:L28"/>
    <mergeCell ref="M27:M28"/>
    <mergeCell ref="L29:L30"/>
    <mergeCell ref="M29:M30"/>
    <mergeCell ref="N27:N28"/>
    <mergeCell ref="P27:P28"/>
    <mergeCell ref="O29:O30"/>
    <mergeCell ref="O27:O28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N31:N32"/>
    <mergeCell ref="P31:P32"/>
    <mergeCell ref="Q31:Q32"/>
    <mergeCell ref="R31:R32"/>
    <mergeCell ref="S31:S32"/>
    <mergeCell ref="T31:T32"/>
    <mergeCell ref="O31:O32"/>
    <mergeCell ref="B33:B34"/>
    <mergeCell ref="C33:C34"/>
    <mergeCell ref="D33:D34"/>
    <mergeCell ref="F33:F34"/>
    <mergeCell ref="G33:G34"/>
    <mergeCell ref="H33:H34"/>
    <mergeCell ref="E33:E34"/>
    <mergeCell ref="S33:S34"/>
    <mergeCell ref="T33:T34"/>
    <mergeCell ref="N33:N34"/>
    <mergeCell ref="P33:P34"/>
    <mergeCell ref="Q33:Q34"/>
    <mergeCell ref="R33:R34"/>
    <mergeCell ref="O33:O34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M37:M38"/>
    <mergeCell ref="N37:N38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B41:B42"/>
    <mergeCell ref="C41:C42"/>
    <mergeCell ref="D41:D42"/>
    <mergeCell ref="F41:F42"/>
    <mergeCell ref="H39:H40"/>
    <mergeCell ref="I39:I40"/>
    <mergeCell ref="E41:E42"/>
    <mergeCell ref="E39:E40"/>
    <mergeCell ref="J39:J40"/>
    <mergeCell ref="K39:K42"/>
    <mergeCell ref="L39:L40"/>
    <mergeCell ref="M39:M40"/>
    <mergeCell ref="L41:L42"/>
    <mergeCell ref="M41:M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D46:D47"/>
    <mergeCell ref="G46:G47"/>
    <mergeCell ref="H46:H47"/>
    <mergeCell ref="I46:I47"/>
    <mergeCell ref="J46:J47"/>
    <mergeCell ref="K46:K47"/>
    <mergeCell ref="L46:L47"/>
    <mergeCell ref="M46:M47"/>
    <mergeCell ref="N46:N47"/>
    <mergeCell ref="Q46:Q47"/>
    <mergeCell ref="R46:R47"/>
    <mergeCell ref="S46:S47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F50:F51"/>
    <mergeCell ref="H48:H49"/>
    <mergeCell ref="I48:I49"/>
    <mergeCell ref="J48:J49"/>
    <mergeCell ref="K48:K51"/>
    <mergeCell ref="L48:L49"/>
    <mergeCell ref="M48:M49"/>
    <mergeCell ref="L50:L51"/>
    <mergeCell ref="M50:M51"/>
    <mergeCell ref="N48:N49"/>
    <mergeCell ref="P48:P49"/>
    <mergeCell ref="Q48:Q49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N52:N53"/>
    <mergeCell ref="P52:P53"/>
    <mergeCell ref="Q52:Q53"/>
    <mergeCell ref="R52:R53"/>
    <mergeCell ref="S52:S53"/>
    <mergeCell ref="T52:T53"/>
    <mergeCell ref="B54:B55"/>
    <mergeCell ref="C54:C55"/>
    <mergeCell ref="D54:D55"/>
    <mergeCell ref="F54:F55"/>
    <mergeCell ref="G54:G55"/>
    <mergeCell ref="H54:H55"/>
    <mergeCell ref="S54:S55"/>
    <mergeCell ref="T54:T55"/>
    <mergeCell ref="N54:N55"/>
    <mergeCell ref="P54:P55"/>
    <mergeCell ref="Q54:Q55"/>
    <mergeCell ref="R54:R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4">
      <selection activeCell="A1" sqref="A1:I25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40" t="str">
        <f>HYPERLINK('[1]реквизиты'!$A$2)</f>
        <v>Кубок России по боевому самбо  среди мужчин 2016 г.</v>
      </c>
      <c r="B1" s="441"/>
      <c r="C1" s="441"/>
      <c r="D1" s="441"/>
      <c r="E1" s="441"/>
      <c r="F1" s="441"/>
      <c r="G1" s="441"/>
      <c r="H1" s="441"/>
      <c r="I1" s="441"/>
    </row>
    <row r="2" spans="4:5" ht="27" customHeight="1">
      <c r="D2" s="53"/>
      <c r="E2" s="68" t="str">
        <f>HYPERLINK('пр.взв.'!D4)</f>
        <v>в.к. 62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14" t="s">
        <v>12</v>
      </c>
      <c r="B5" s="214" t="s">
        <v>4</v>
      </c>
      <c r="C5" s="228" t="s">
        <v>5</v>
      </c>
      <c r="D5" s="214" t="s">
        <v>13</v>
      </c>
      <c r="E5" s="428" t="s">
        <v>14</v>
      </c>
      <c r="F5" s="429"/>
      <c r="G5" s="214" t="s">
        <v>15</v>
      </c>
      <c r="H5" s="214" t="s">
        <v>16</v>
      </c>
      <c r="I5" s="214" t="s">
        <v>17</v>
      </c>
    </row>
    <row r="6" spans="1:9" ht="12.75">
      <c r="A6" s="227"/>
      <c r="B6" s="227"/>
      <c r="C6" s="227"/>
      <c r="D6" s="227"/>
      <c r="E6" s="430"/>
      <c r="F6" s="431"/>
      <c r="G6" s="227"/>
      <c r="H6" s="227"/>
      <c r="I6" s="227"/>
    </row>
    <row r="7" spans="1:9" ht="12.75">
      <c r="A7" s="432"/>
      <c r="B7" s="348">
        <f>'пр.хода'!D29</f>
        <v>3</v>
      </c>
      <c r="C7" s="433" t="str">
        <f>VLOOKUP(B7,'пр.взв.'!B7:D62,2,FALSE)</f>
        <v>Тесаев Владислав Русланович</v>
      </c>
      <c r="D7" s="433" t="str">
        <f>VLOOKUP(B7,'пр.взв.'!B7:F92,3,FALSE)</f>
        <v>07.12.95,кмс</v>
      </c>
      <c r="E7" s="435" t="str">
        <f>VLOOKUP(B7,'пр.взв.'!B7:F92,4,FALSE)</f>
        <v>Моск</v>
      </c>
      <c r="F7" s="433" t="str">
        <f>VLOOKUP(B7,'пр.взв.'!B7:G82,5,FALSE)</f>
        <v>Москва,ГБУ СШ №58</v>
      </c>
      <c r="G7" s="357"/>
      <c r="H7" s="230"/>
      <c r="I7" s="214"/>
    </row>
    <row r="8" spans="1:9" ht="12.75">
      <c r="A8" s="432"/>
      <c r="B8" s="214"/>
      <c r="C8" s="433"/>
      <c r="D8" s="433"/>
      <c r="E8" s="435"/>
      <c r="F8" s="433"/>
      <c r="G8" s="357"/>
      <c r="H8" s="230"/>
      <c r="I8" s="214"/>
    </row>
    <row r="9" spans="1:9" ht="12.75">
      <c r="A9" s="434"/>
      <c r="B9" s="348">
        <f>'пр.хода'!C35</f>
        <v>4</v>
      </c>
      <c r="C9" s="433" t="str">
        <f>VLOOKUP(B9,'пр.взв.'!B9:D64,2,FALSE)</f>
        <v>Саликов Александр Фаридович</v>
      </c>
      <c r="D9" s="433" t="str">
        <f>VLOOKUP(B9,'пр.взв.'!B9:F94,3,FALSE)</f>
        <v>07.03.88,мсмк</v>
      </c>
      <c r="E9" s="435" t="str">
        <f>VLOOKUP(B9,'пр.взв.'!B9:F94,4,FALSE)</f>
        <v>ПФО</v>
      </c>
      <c r="F9" s="433" t="str">
        <f>VLOOKUP(B9,'пр.взв.'!B9:G84,5,FALSE)</f>
        <v>ПФО,Нижегородская, Кстово,"Динамо"</v>
      </c>
      <c r="G9" s="357"/>
      <c r="H9" s="214"/>
      <c r="I9" s="214"/>
    </row>
    <row r="10" spans="1:9" ht="12.75">
      <c r="A10" s="434"/>
      <c r="B10" s="214"/>
      <c r="C10" s="433"/>
      <c r="D10" s="433"/>
      <c r="E10" s="435"/>
      <c r="F10" s="433"/>
      <c r="G10" s="357"/>
      <c r="H10" s="214"/>
      <c r="I10" s="214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62 кг.</v>
      </c>
    </row>
    <row r="17" spans="1:9" ht="12.75" customHeight="1">
      <c r="A17" s="214" t="s">
        <v>12</v>
      </c>
      <c r="B17" s="214" t="s">
        <v>4</v>
      </c>
      <c r="C17" s="228" t="s">
        <v>5</v>
      </c>
      <c r="D17" s="214" t="s">
        <v>13</v>
      </c>
      <c r="E17" s="428" t="s">
        <v>14</v>
      </c>
      <c r="F17" s="429"/>
      <c r="G17" s="214" t="s">
        <v>15</v>
      </c>
      <c r="H17" s="214" t="s">
        <v>16</v>
      </c>
      <c r="I17" s="214" t="s">
        <v>17</v>
      </c>
    </row>
    <row r="18" spans="1:9" ht="12.75">
      <c r="A18" s="227"/>
      <c r="B18" s="227"/>
      <c r="C18" s="227"/>
      <c r="D18" s="227"/>
      <c r="E18" s="430"/>
      <c r="F18" s="431"/>
      <c r="G18" s="227"/>
      <c r="H18" s="227"/>
      <c r="I18" s="227"/>
    </row>
    <row r="19" spans="1:9" ht="12.75">
      <c r="A19" s="432"/>
      <c r="B19" s="348">
        <f>'пр.хода'!N29</f>
        <v>10</v>
      </c>
      <c r="C19" s="436" t="str">
        <f>VLOOKUP(B19,'пр.взв.'!B1:D34,2,FALSE)</f>
        <v>Ебечеков Алексей Сергеевич</v>
      </c>
      <c r="D19" s="436" t="str">
        <f>VLOOKUP(B19,'пр.взв.'!B1:F34,3,FALSE)</f>
        <v>01.09.91,мсмк</v>
      </c>
      <c r="E19" s="438" t="str">
        <f>VLOOKUP(B19,'пр.взв.'!B1:F34,4,FALSE)</f>
        <v>СФО</v>
      </c>
      <c r="F19" s="433" t="str">
        <f>VLOOKUP(B19,'пр.взв.'!B1:G34,5,FALSE)</f>
        <v>СФО,р.Алтай,"Динамо"</v>
      </c>
      <c r="G19" s="443"/>
      <c r="H19" s="230"/>
      <c r="I19" s="214"/>
    </row>
    <row r="20" spans="1:9" ht="12.75">
      <c r="A20" s="432"/>
      <c r="B20" s="214"/>
      <c r="C20" s="437"/>
      <c r="D20" s="437"/>
      <c r="E20" s="439"/>
      <c r="F20" s="433"/>
      <c r="G20" s="443"/>
      <c r="H20" s="230"/>
      <c r="I20" s="214"/>
    </row>
    <row r="21" spans="1:9" ht="12.75">
      <c r="A21" s="434"/>
      <c r="B21" s="348">
        <f>'пр.хода'!M35</f>
        <v>5</v>
      </c>
      <c r="C21" s="436" t="str">
        <f>VLOOKUP(B21,'пр.взв.'!B1:D36,2,FALSE)</f>
        <v>Разин Сергей Алексеевич</v>
      </c>
      <c r="D21" s="436" t="str">
        <f>VLOOKUP(B21,'пр.взв.'!B1:F36,3,FALSE)</f>
        <v>02.11.87,мсмк</v>
      </c>
      <c r="E21" s="438" t="str">
        <f>VLOOKUP(B21,'пр.взв.'!B2:F36,4,FALSE)</f>
        <v>ПФО</v>
      </c>
      <c r="F21" s="433" t="str">
        <f>VLOOKUP(B21,'пр.взв.'!B1:G36,5,FALSE)</f>
        <v>ПФО,Нижегородская, Кстово,"Динамо"</v>
      </c>
      <c r="G21" s="443"/>
      <c r="H21" s="214"/>
      <c r="I21" s="214"/>
    </row>
    <row r="22" spans="1:9" ht="12.75">
      <c r="A22" s="434"/>
      <c r="B22" s="214"/>
      <c r="C22" s="437"/>
      <c r="D22" s="437"/>
      <c r="E22" s="442"/>
      <c r="F22" s="433"/>
      <c r="G22" s="443"/>
      <c r="H22" s="214"/>
      <c r="I22" s="214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62 кг.</v>
      </c>
    </row>
    <row r="30" spans="1:9" ht="12.75" customHeight="1">
      <c r="A30" s="214" t="s">
        <v>12</v>
      </c>
      <c r="B30" s="214" t="s">
        <v>4</v>
      </c>
      <c r="C30" s="228" t="s">
        <v>5</v>
      </c>
      <c r="D30" s="214" t="s">
        <v>13</v>
      </c>
      <c r="E30" s="428" t="s">
        <v>14</v>
      </c>
      <c r="F30" s="429"/>
      <c r="G30" s="214" t="s">
        <v>15</v>
      </c>
      <c r="H30" s="214" t="s">
        <v>16</v>
      </c>
      <c r="I30" s="214" t="s">
        <v>17</v>
      </c>
    </row>
    <row r="31" spans="1:9" ht="12.75">
      <c r="A31" s="227"/>
      <c r="B31" s="227"/>
      <c r="C31" s="227"/>
      <c r="D31" s="227"/>
      <c r="E31" s="430"/>
      <c r="F31" s="431"/>
      <c r="G31" s="227"/>
      <c r="H31" s="227"/>
      <c r="I31" s="227"/>
    </row>
    <row r="32" spans="1:9" ht="12.75">
      <c r="A32" s="432"/>
      <c r="B32" s="348">
        <f>'пр.хода'!I14</f>
        <v>11</v>
      </c>
      <c r="C32" s="433" t="str">
        <f>VLOOKUP(B32,'пр.взв.'!B3:D47,2,FALSE)</f>
        <v>Петров Владимир Юрьевич</v>
      </c>
      <c r="D32" s="433" t="str">
        <f>VLOOKUP(B32,'пр.взв.'!B3:F47,3,FALSE)</f>
        <v>26.09.95,мс</v>
      </c>
      <c r="E32" s="435" t="str">
        <f>VLOOKUP(B32,'пр.взв.'!B3:F47,4,FALSE)</f>
        <v>С-Пб</v>
      </c>
      <c r="F32" s="433" t="str">
        <f>VLOOKUP(B32,'пр.взв.'!B3:G47,5,FALSE)</f>
        <v>С-Петербург,КШВСМ</v>
      </c>
      <c r="G32" s="357"/>
      <c r="H32" s="230"/>
      <c r="I32" s="214"/>
    </row>
    <row r="33" spans="1:9" ht="12.75">
      <c r="A33" s="432"/>
      <c r="B33" s="214"/>
      <c r="C33" s="433"/>
      <c r="D33" s="433"/>
      <c r="E33" s="435"/>
      <c r="F33" s="433"/>
      <c r="G33" s="357"/>
      <c r="H33" s="230"/>
      <c r="I33" s="214"/>
    </row>
    <row r="34" spans="1:9" ht="12.75">
      <c r="A34" s="434"/>
      <c r="B34" s="348">
        <f>'пр.хода'!M14</f>
        <v>6</v>
      </c>
      <c r="C34" s="433" t="str">
        <f>VLOOKUP(B34,'пр.взв.'!B3:D49,2,FALSE)</f>
        <v>Фархадзаде Ульви Шамистан Оглы</v>
      </c>
      <c r="D34" s="433" t="str">
        <f>VLOOKUP(B34,'пр.взв.'!B3:F49,3,FALSE)</f>
        <v>30.09.94,мс</v>
      </c>
      <c r="E34" s="435" t="str">
        <f>VLOOKUP(B34,'пр.взв.'!B3:F49,4,FALSE)</f>
        <v>ПФО</v>
      </c>
      <c r="F34" s="433" t="str">
        <f>VLOOKUP(B34,'пр.взв.'!B3:G49,5,FALSE)</f>
        <v>ПФО,Нижегородская, Выкса,ФСОП"Россия"</v>
      </c>
      <c r="G34" s="357"/>
      <c r="H34" s="214"/>
      <c r="I34" s="214"/>
    </row>
    <row r="35" spans="1:9" ht="12.75">
      <c r="A35" s="434"/>
      <c r="B35" s="214"/>
      <c r="C35" s="433"/>
      <c r="D35" s="433"/>
      <c r="E35" s="435"/>
      <c r="F35" s="433"/>
      <c r="G35" s="357"/>
      <c r="H35" s="214"/>
      <c r="I35" s="214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18" width="0" style="0" hidden="1" customWidth="1"/>
  </cols>
  <sheetData>
    <row r="1" spans="1:8" ht="19.5" customHeight="1" thickBot="1">
      <c r="A1" s="475" t="s">
        <v>23</v>
      </c>
      <c r="B1" s="475"/>
      <c r="C1" s="475"/>
      <c r="D1" s="475"/>
      <c r="E1" s="475"/>
      <c r="F1" s="475"/>
      <c r="G1" s="475"/>
      <c r="H1" s="475"/>
    </row>
    <row r="2" spans="2:8" ht="25.5" customHeight="1" thickBot="1">
      <c r="B2" s="259" t="s">
        <v>25</v>
      </c>
      <c r="C2" s="259"/>
      <c r="D2" s="483" t="str">
        <f>HYPERLINK('[1]реквизиты'!$A$2)</f>
        <v>Кубок России по боевому самбо  среди мужчин 2016 г.</v>
      </c>
      <c r="E2" s="484"/>
      <c r="F2" s="484"/>
      <c r="G2" s="484"/>
      <c r="H2" s="485"/>
    </row>
    <row r="3" spans="2:8" ht="24.75" customHeight="1" thickBot="1">
      <c r="B3" s="486" t="str">
        <f>'пр.взв.'!A3</f>
        <v>30 сентября - 4 октября 2016г.                г.Кстово (Россия)</v>
      </c>
      <c r="C3" s="486"/>
      <c r="D3" s="486"/>
      <c r="E3" s="486"/>
      <c r="F3" s="486"/>
      <c r="G3" s="486"/>
      <c r="H3" s="87" t="str">
        <f>'пр.взв.'!D4</f>
        <v>в.к. 62 кг.</v>
      </c>
    </row>
    <row r="4" spans="1:24" ht="12.75" customHeight="1" thickBot="1">
      <c r="A4" s="444" t="s">
        <v>49</v>
      </c>
      <c r="B4" s="446" t="s">
        <v>4</v>
      </c>
      <c r="C4" s="448" t="s">
        <v>5</v>
      </c>
      <c r="D4" s="411" t="s">
        <v>6</v>
      </c>
      <c r="E4" s="410" t="s">
        <v>7</v>
      </c>
      <c r="F4" s="411"/>
      <c r="G4" s="481" t="s">
        <v>10</v>
      </c>
      <c r="H4" s="478" t="s">
        <v>8</v>
      </c>
      <c r="J4" s="490" t="str">
        <f>MID(F6,FIND(,F6),3)</f>
        <v>С-П</v>
      </c>
      <c r="K4" s="489">
        <v>1</v>
      </c>
      <c r="L4" s="498" t="s">
        <v>57</v>
      </c>
      <c r="M4" s="496" t="s">
        <v>58</v>
      </c>
      <c r="N4" s="491"/>
      <c r="O4" s="492"/>
      <c r="P4" s="492"/>
      <c r="Q4" s="493"/>
      <c r="S4" s="494" t="s">
        <v>57</v>
      </c>
      <c r="T4" s="496" t="s">
        <v>58</v>
      </c>
      <c r="U4" s="491"/>
      <c r="V4" s="492"/>
      <c r="W4" s="492"/>
      <c r="X4" s="493"/>
    </row>
    <row r="5" spans="1:24" ht="16.5" thickBot="1">
      <c r="A5" s="445"/>
      <c r="B5" s="447"/>
      <c r="C5" s="449"/>
      <c r="D5" s="413"/>
      <c r="E5" s="412"/>
      <c r="F5" s="413"/>
      <c r="G5" s="347"/>
      <c r="H5" s="479"/>
      <c r="J5" s="490"/>
      <c r="K5" s="489"/>
      <c r="L5" s="499"/>
      <c r="M5" s="497"/>
      <c r="N5" s="92">
        <v>1</v>
      </c>
      <c r="O5" s="93">
        <v>2</v>
      </c>
      <c r="P5" s="93">
        <v>3</v>
      </c>
      <c r="Q5" s="94">
        <v>5</v>
      </c>
      <c r="S5" s="495"/>
      <c r="T5" s="497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54">
        <v>1</v>
      </c>
      <c r="B6" s="456">
        <f>'пр.хода'!H8</f>
        <v>11</v>
      </c>
      <c r="C6" s="450" t="str">
        <f>VLOOKUP(B6,'пр.взв.'!B7:H38,2,FALSE)</f>
        <v>Петров Владимир Юрьевич</v>
      </c>
      <c r="D6" s="458" t="str">
        <f>VLOOKUP(B6,'пр.взв.'!B7:H131,3,FALSE)</f>
        <v>26.09.95,мс</v>
      </c>
      <c r="E6" s="488" t="str">
        <f>VLOOKUP(B6,'пр.взв.'!B7:H38,4,FALSE)</f>
        <v>С-Пб</v>
      </c>
      <c r="F6" s="469" t="str">
        <f>VLOOKUP(B6,'пр.взв.'!B7:H38,5,FALSE)</f>
        <v>С-Петербург,КШВСМ</v>
      </c>
      <c r="G6" s="487">
        <f>VLOOKUP(B6,'пр.взв.'!B7:H38,6,FALSE)</f>
        <v>0</v>
      </c>
      <c r="H6" s="480" t="str">
        <f>VLOOKUP(B6,'пр.взв.'!B7:H133,7,FALSE)</f>
        <v>Давиденко И.А.     Горохов А.В.</v>
      </c>
      <c r="J6" s="490" t="s">
        <v>59</v>
      </c>
      <c r="K6" s="489">
        <v>1</v>
      </c>
      <c r="L6" s="95">
        <v>1</v>
      </c>
      <c r="M6" s="96" t="s">
        <v>60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С-П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.75">
      <c r="A7" s="455"/>
      <c r="B7" s="457"/>
      <c r="C7" s="451"/>
      <c r="D7" s="458"/>
      <c r="E7" s="439"/>
      <c r="F7" s="470"/>
      <c r="G7" s="487"/>
      <c r="H7" s="480"/>
      <c r="J7" s="489"/>
      <c r="K7" s="489"/>
      <c r="L7" s="99">
        <v>2</v>
      </c>
      <c r="M7" s="96" t="s">
        <v>61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ПФО</v>
      </c>
      <c r="U7" s="97">
        <f t="shared" si="0"/>
        <v>0</v>
      </c>
      <c r="V7" s="97">
        <f t="shared" si="1"/>
        <v>1</v>
      </c>
      <c r="W7" s="98">
        <f t="shared" si="2"/>
        <v>2</v>
      </c>
      <c r="X7" s="98">
        <f t="shared" si="3"/>
        <v>0</v>
      </c>
    </row>
    <row r="8" spans="1:24" ht="12.75" customHeight="1">
      <c r="A8" s="455">
        <v>2</v>
      </c>
      <c r="B8" s="457">
        <f>'пр.хода'!H20</f>
        <v>6</v>
      </c>
      <c r="C8" s="450" t="str">
        <f>VLOOKUP(B8,'пр.взв.'!B1:H40,2,FALSE)</f>
        <v>Фархадзаде Ульви Шамистан Оглы</v>
      </c>
      <c r="D8" s="452" t="str">
        <f>VLOOKUP(B8,'пр.взв.'!B1:H133,3,FALSE)</f>
        <v>30.09.94,мс</v>
      </c>
      <c r="E8" s="438" t="str">
        <f>VLOOKUP(B8,'пр.взв.'!B1:H40,4,FALSE)</f>
        <v>ПФО</v>
      </c>
      <c r="F8" s="471" t="str">
        <f>VLOOKUP(B8,'пр.взв.'!B1:H40,5,FALSE)</f>
        <v>ПФО,Нижегородская, Выкса,ФСОП"Россия"</v>
      </c>
      <c r="G8" s="462">
        <f>VLOOKUP(B8,'пр.взв.'!B1:H40,6,FALSE)</f>
        <v>0</v>
      </c>
      <c r="H8" s="476" t="str">
        <f>VLOOKUP(B8,'пр.взв.'!B1:H135,7,FALSE)</f>
        <v>Мартьянов В.А.  Аверьянов А.М.</v>
      </c>
      <c r="J8" s="489" t="str">
        <f>MID(F8,FIND(,F8),3)</f>
        <v>ПФО</v>
      </c>
      <c r="K8" s="489">
        <v>1</v>
      </c>
      <c r="L8" s="100">
        <v>3</v>
      </c>
      <c r="M8" s="96" t="s">
        <v>62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 </v>
      </c>
      <c r="U8" s="97">
        <f t="shared" si="0"/>
        <v>0</v>
      </c>
      <c r="V8" s="97">
        <f t="shared" si="1"/>
        <v>0</v>
      </c>
      <c r="W8" s="98">
        <f t="shared" si="2"/>
        <v>0</v>
      </c>
      <c r="X8" s="98">
        <f t="shared" si="3"/>
        <v>0</v>
      </c>
    </row>
    <row r="9" spans="1:24" ht="15.75">
      <c r="A9" s="455"/>
      <c r="B9" s="457"/>
      <c r="C9" s="451"/>
      <c r="D9" s="453"/>
      <c r="E9" s="442"/>
      <c r="F9" s="471"/>
      <c r="G9" s="463"/>
      <c r="H9" s="477"/>
      <c r="J9" s="489"/>
      <c r="K9" s="489"/>
      <c r="L9" s="99">
        <v>4</v>
      </c>
      <c r="M9" s="96" t="s">
        <v>63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 </v>
      </c>
      <c r="U9" s="97">
        <f t="shared" si="0"/>
        <v>0</v>
      </c>
      <c r="V9" s="97">
        <f t="shared" si="1"/>
        <v>0</v>
      </c>
      <c r="W9" s="98">
        <f t="shared" si="2"/>
        <v>0</v>
      </c>
      <c r="X9" s="98">
        <f t="shared" si="3"/>
        <v>0</v>
      </c>
    </row>
    <row r="10" spans="1:24" ht="12.75" customHeight="1">
      <c r="A10" s="455">
        <v>3</v>
      </c>
      <c r="B10" s="457">
        <f>'пр.хода'!E32</f>
        <v>4</v>
      </c>
      <c r="C10" s="459" t="str">
        <f>VLOOKUP(B10,'пр.взв.'!B1:H42,2,FALSE)</f>
        <v>Саликов Александр Фаридович</v>
      </c>
      <c r="D10" s="452" t="str">
        <f>VLOOKUP(B10,'пр.взв.'!B1:H135,3,FALSE)</f>
        <v>07.03.88,мсмк</v>
      </c>
      <c r="E10" s="438" t="str">
        <f>VLOOKUP(B10,'пр.взв.'!B1:H42,4,FALSE)</f>
        <v>ПФО</v>
      </c>
      <c r="F10" s="471" t="str">
        <f>VLOOKUP(B10,'пр.взв.'!B1:H42,5,FALSE)</f>
        <v>ПФО,Нижегородская, Кстово,"Динамо"</v>
      </c>
      <c r="G10" s="462">
        <f>VLOOKUP(B10,'пр.взв.'!B1:H42,6,FALSE)</f>
        <v>0</v>
      </c>
      <c r="H10" s="476" t="str">
        <f>VLOOKUP(B10,'пр.взв.'!B1:H137,7,FALSE)</f>
        <v>Чугреев А.В.    Милашкин А.М.</v>
      </c>
      <c r="J10" s="489" t="str">
        <f>MID(F10,FIND(,F10),3)</f>
        <v>ПФО</v>
      </c>
      <c r="K10" s="489">
        <v>1</v>
      </c>
      <c r="L10" s="100">
        <v>5</v>
      </c>
      <c r="M10" s="96" t="s">
        <v>64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Мос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.75">
      <c r="A11" s="455"/>
      <c r="B11" s="457"/>
      <c r="C11" s="451"/>
      <c r="D11" s="453"/>
      <c r="E11" s="442"/>
      <c r="F11" s="471"/>
      <c r="G11" s="463"/>
      <c r="H11" s="477"/>
      <c r="J11" s="489"/>
      <c r="K11" s="489"/>
      <c r="L11" s="99">
        <v>6</v>
      </c>
      <c r="M11" s="96" t="s">
        <v>65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СФО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55">
        <v>3</v>
      </c>
      <c r="B12" s="457">
        <f>'пр.хода'!Q32</f>
        <v>5</v>
      </c>
      <c r="C12" s="450" t="str">
        <f>VLOOKUP(B12,'пр.взв.'!B1:H44,2,FALSE)</f>
        <v>Разин Сергей Алексеевич</v>
      </c>
      <c r="D12" s="452" t="str">
        <f>VLOOKUP(B12,'пр.взв.'!B1:H137,3,FALSE)</f>
        <v>02.11.87,мсмк</v>
      </c>
      <c r="E12" s="438" t="str">
        <f>VLOOKUP(B12,'пр.взв.'!B1:H44,4,FALSE)</f>
        <v>ПФО</v>
      </c>
      <c r="F12" s="471" t="str">
        <f>VLOOKUP(B12,'пр.взв.'!B1:H44,5,FALSE)</f>
        <v>ПФО,Нижегородская, Кстово,"Динамо"</v>
      </c>
      <c r="G12" s="462">
        <f>VLOOKUP(B12,'пр.взв.'!B1:H44,6,FALSE)</f>
        <v>0</v>
      </c>
      <c r="H12" s="476" t="str">
        <f>VLOOKUP(B12,'пр.взв.'!B1:H139,7,FALSE)</f>
        <v>Чугреев А.В.    Милашкин А.М.</v>
      </c>
      <c r="J12" s="489" t="str">
        <f>MID(F12,FIND(,F12),3)</f>
        <v>ПФО</v>
      </c>
      <c r="K12" s="489">
        <v>1</v>
      </c>
      <c r="L12" s="100">
        <v>7</v>
      </c>
      <c r="M12" s="96" t="s">
        <v>66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455"/>
      <c r="B13" s="457"/>
      <c r="C13" s="451"/>
      <c r="D13" s="453"/>
      <c r="E13" s="442"/>
      <c r="F13" s="471"/>
      <c r="G13" s="463"/>
      <c r="H13" s="477"/>
      <c r="J13" s="489"/>
      <c r="K13" s="489"/>
      <c r="L13" s="99">
        <v>8</v>
      </c>
      <c r="M13" s="96" t="s">
        <v>67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СФО</v>
      </c>
      <c r="U13" s="102"/>
      <c r="V13" s="102"/>
      <c r="W13" s="103"/>
      <c r="X13" s="103"/>
    </row>
    <row r="14" spans="1:24" ht="12.75" customHeight="1">
      <c r="A14" s="455">
        <v>5</v>
      </c>
      <c r="B14" s="457">
        <f>'пр.хода'!AA25</f>
        <v>3</v>
      </c>
      <c r="C14" s="450" t="str">
        <f>VLOOKUP(B14,'пр.взв.'!B1:H46,2,FALSE)</f>
        <v>Тесаев Владислав Русланович</v>
      </c>
      <c r="D14" s="452" t="str">
        <f>VLOOKUP(B14,'пр.взв.'!B1:H139,3,FALSE)</f>
        <v>07.12.95,кмс</v>
      </c>
      <c r="E14" s="438" t="str">
        <f>VLOOKUP(B14,'пр.взв.'!B1:H46,4,FALSE)</f>
        <v>Моск</v>
      </c>
      <c r="F14" s="460" t="str">
        <f>VLOOKUP(B14,'пр.взв.'!B1:H46,5,FALSE)</f>
        <v>Москва,ГБУ СШ №58</v>
      </c>
      <c r="G14" s="462">
        <f>VLOOKUP(B14,'пр.взв.'!B1:H46,6,FALSE)</f>
        <v>0</v>
      </c>
      <c r="H14" s="476" t="str">
        <f>VLOOKUP(B14,'пр.взв.'!B1:H141,7,FALSE)</f>
        <v>Дамдинцурунов В.А. Попов Д.В. Астахов Д.Б.</v>
      </c>
      <c r="J14" s="489" t="str">
        <f>MID(F14,FIND(,F14),3)</f>
        <v>Мос</v>
      </c>
      <c r="K14" s="489">
        <v>1</v>
      </c>
      <c r="L14" s="100">
        <v>9</v>
      </c>
      <c r="M14" s="96" t="s">
        <v>68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455"/>
      <c r="B15" s="457"/>
      <c r="C15" s="451"/>
      <c r="D15" s="453"/>
      <c r="E15" s="442"/>
      <c r="F15" s="460"/>
      <c r="G15" s="463"/>
      <c r="H15" s="477"/>
      <c r="J15" s="489"/>
      <c r="K15" s="489"/>
      <c r="L15" s="99">
        <v>10</v>
      </c>
      <c r="M15" s="96" t="s">
        <v>69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55">
        <v>5</v>
      </c>
      <c r="B16" s="457">
        <f>'пр.хода'!AA26</f>
        <v>10</v>
      </c>
      <c r="C16" s="450" t="str">
        <f>VLOOKUP(B16,'пр.взв.'!B1:H48,2,FALSE)</f>
        <v>Ебечеков Алексей Сергеевич</v>
      </c>
      <c r="D16" s="452" t="str">
        <f>VLOOKUP(B16,'пр.взв.'!B1:H141,3,FALSE)</f>
        <v>01.09.91,мсмк</v>
      </c>
      <c r="E16" s="438" t="str">
        <f>VLOOKUP(B16,'пр.взв.'!B1:H48,4,FALSE)</f>
        <v>СФО</v>
      </c>
      <c r="F16" s="460" t="str">
        <f>VLOOKUP(B16,'пр.взв.'!B1:H48,5,FALSE)</f>
        <v>СФО,р.Алтай,"Динамо"</v>
      </c>
      <c r="G16" s="462">
        <f>VLOOKUP(B16,'пр.взв.'!B1:H48,6,FALSE)</f>
        <v>0</v>
      </c>
      <c r="H16" s="476" t="str">
        <f>VLOOKUP(B16,'пр.взв.'!B1:H143,7,FALSE)</f>
        <v>Яйтаков М.Я.     Челчушев В.Б.</v>
      </c>
      <c r="J16" s="489" t="str">
        <f>MID(F16,FIND(,F16),3)</f>
        <v>СФО</v>
      </c>
      <c r="K16" s="489">
        <v>1</v>
      </c>
      <c r="L16" s="100">
        <v>11</v>
      </c>
      <c r="M16" s="106" t="s">
        <v>70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455"/>
      <c r="B17" s="457"/>
      <c r="C17" s="451"/>
      <c r="D17" s="453"/>
      <c r="E17" s="442"/>
      <c r="F17" s="460"/>
      <c r="G17" s="463"/>
      <c r="H17" s="477"/>
      <c r="J17" s="489"/>
      <c r="K17" s="489"/>
      <c r="L17" s="99">
        <v>12</v>
      </c>
      <c r="M17" s="106" t="s">
        <v>71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61" t="s">
        <v>48</v>
      </c>
      <c r="B18" s="457">
        <f>'пр.хода'!AA27</f>
        <v>13</v>
      </c>
      <c r="C18" s="450" t="str">
        <f>VLOOKUP(B18,'пр.взв.'!B1:H50,2,FALSE)</f>
        <v>Вакунов Антон Андреевич</v>
      </c>
      <c r="D18" s="452" t="str">
        <f>VLOOKUP(B18,'пр.взв.'!B1:H143,3,FALSE)</f>
        <v>23.10.92,кмс</v>
      </c>
      <c r="E18" s="438" t="str">
        <f>VLOOKUP(B18,'пр.взв.'!B1:H50,4,FALSE)</f>
        <v>ЦФО</v>
      </c>
      <c r="F18" s="460" t="str">
        <f>VLOOKUP(B18,'пр.взв.'!B1:H50,5,FALSE)</f>
        <v>ЦФО,Брянская,Брянск,    "Динамо"</v>
      </c>
      <c r="G18" s="462">
        <f>VLOOKUP(B18,'пр.взв.'!B1:H50,6,FALSE)</f>
        <v>0</v>
      </c>
      <c r="H18" s="476" t="str">
        <f>VLOOKUP(B18,'пр.взв.'!B1:H145,7,FALSE)</f>
        <v>Гагарин А.В.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61"/>
      <c r="B19" s="457"/>
      <c r="C19" s="451"/>
      <c r="D19" s="453"/>
      <c r="E19" s="442"/>
      <c r="F19" s="460"/>
      <c r="G19" s="463"/>
      <c r="H19" s="477"/>
    </row>
    <row r="20" spans="1:8" ht="12.75" customHeight="1">
      <c r="A20" s="461" t="s">
        <v>48</v>
      </c>
      <c r="B20" s="457">
        <f>'пр.хода'!AA28</f>
        <v>12</v>
      </c>
      <c r="C20" s="450" t="str">
        <f>VLOOKUP(B20,'пр.взв.'!B2:H52,2,FALSE)</f>
        <v>Соколов Сергей Евгеньевич</v>
      </c>
      <c r="D20" s="452" t="str">
        <f>VLOOKUP(B20,'пр.взв.'!B2:H145,3,FALSE)</f>
        <v>11.11.93,мс</v>
      </c>
      <c r="E20" s="438" t="str">
        <f>VLOOKUP(B20,'пр.взв.'!B2:H52,4,FALSE)</f>
        <v>ЦФО</v>
      </c>
      <c r="F20" s="460" t="str">
        <f>VLOOKUP(B20,'пр.взв.'!B2:H52,5,FALSE)</f>
        <v>ЦФО,Костромская, Кострома, "Динамо"</v>
      </c>
      <c r="G20" s="462">
        <f>VLOOKUP(B20,'пр.взв.'!B2:H52,6,FALSE)</f>
        <v>0</v>
      </c>
      <c r="H20" s="476" t="str">
        <f>VLOOKUP(B20,'пр.взв.'!B2:H147,7,FALSE)</f>
        <v>Кушнерик Г.Г.</v>
      </c>
    </row>
    <row r="21" spans="1:8" ht="12.75">
      <c r="A21" s="461"/>
      <c r="B21" s="457"/>
      <c r="C21" s="451"/>
      <c r="D21" s="453"/>
      <c r="E21" s="442"/>
      <c r="F21" s="460"/>
      <c r="G21" s="463"/>
      <c r="H21" s="477"/>
    </row>
    <row r="22" spans="1:8" ht="12.75" customHeight="1">
      <c r="A22" s="461" t="s">
        <v>137</v>
      </c>
      <c r="B22" s="457">
        <f>'пр.хода'!Z25</f>
        <v>1</v>
      </c>
      <c r="C22" s="450" t="str">
        <f>VLOOKUP(B22,'пр.взв.'!B2:H54,2,FALSE)</f>
        <v>Джаватов Ильмиямин Нурмагомедович</v>
      </c>
      <c r="D22" s="452" t="str">
        <f>VLOOKUP(B22,'пр.взв.'!B2:H147,3,FALSE)</f>
        <v>07.06.94,кмс</v>
      </c>
      <c r="E22" s="438" t="str">
        <f>VLOOKUP(B22,'пр.взв.'!B2:H54,4,FALSE)</f>
        <v>СКФО</v>
      </c>
      <c r="F22" s="460" t="str">
        <f>VLOOKUP(B22,'пр.взв.'!B2:H54,5,FALSE)</f>
        <v>СКФО,Дагестан</v>
      </c>
      <c r="G22" s="462">
        <f>VLOOKUP(B22,'пр.взв.'!B2:H54,6,FALSE)</f>
        <v>0</v>
      </c>
      <c r="H22" s="476" t="str">
        <f>VLOOKUP(B22,'пр.взв.'!B2:H149,7,FALSE)</f>
        <v>Джанбеков Т.А.</v>
      </c>
    </row>
    <row r="23" spans="1:8" ht="12.75">
      <c r="A23" s="461"/>
      <c r="B23" s="457"/>
      <c r="C23" s="451"/>
      <c r="D23" s="453"/>
      <c r="E23" s="442"/>
      <c r="F23" s="460"/>
      <c r="G23" s="463"/>
      <c r="H23" s="477"/>
    </row>
    <row r="24" spans="1:8" ht="12.75" customHeight="1" hidden="1">
      <c r="A24" s="461" t="s">
        <v>55</v>
      </c>
      <c r="B24" s="457">
        <f>'пр.хода'!Z26</f>
        <v>0</v>
      </c>
      <c r="C24" s="450" t="e">
        <f>VLOOKUP(B24,'пр.взв.'!B2:H56,2,FALSE)</f>
        <v>#N/A</v>
      </c>
      <c r="D24" s="452" t="e">
        <f>VLOOKUP(B24,'пр.взв.'!B2:H149,3,FALSE)</f>
        <v>#N/A</v>
      </c>
      <c r="E24" s="438" t="e">
        <f>VLOOKUP(B24,'пр.взв.'!B2:H56,4,FALSE)</f>
        <v>#N/A</v>
      </c>
      <c r="F24" s="460" t="e">
        <f>VLOOKUP(B24,'пр.взв.'!B2:H56,5,FALSE)</f>
        <v>#N/A</v>
      </c>
      <c r="G24" s="462" t="e">
        <f>VLOOKUP(B24,'пр.взв.'!B2:H56,6,FALSE)</f>
        <v>#N/A</v>
      </c>
      <c r="H24" s="476" t="e">
        <f>VLOOKUP(B24,'пр.взв.'!B2:H151,7,FALSE)</f>
        <v>#N/A</v>
      </c>
    </row>
    <row r="25" spans="1:8" ht="12.75" hidden="1">
      <c r="A25" s="461"/>
      <c r="B25" s="457"/>
      <c r="C25" s="451"/>
      <c r="D25" s="453"/>
      <c r="E25" s="442"/>
      <c r="F25" s="460"/>
      <c r="G25" s="463"/>
      <c r="H25" s="477"/>
    </row>
    <row r="26" spans="1:8" ht="12.75" customHeight="1">
      <c r="A26" s="461" t="s">
        <v>137</v>
      </c>
      <c r="B26" s="457">
        <f>'пр.хода'!Z27</f>
        <v>7</v>
      </c>
      <c r="C26" s="450" t="str">
        <f>VLOOKUP(B26,'пр.взв.'!B2:H58,2,FALSE)</f>
        <v>Джавадов Камран Аяз Оглы</v>
      </c>
      <c r="D26" s="452" t="str">
        <f>VLOOKUP(B26,'пр.взв.'!B2:H151,3,FALSE)</f>
        <v>22.07.92,мс</v>
      </c>
      <c r="E26" s="438" t="str">
        <f>VLOOKUP(B26,'пр.взв.'!B2:H58,4,FALSE)</f>
        <v>ПФО</v>
      </c>
      <c r="F26" s="460" t="str">
        <f>VLOOKUP(B26,'пр.взв.'!B2:H58,5,FALSE)</f>
        <v>ПФО,Нижегородская, Кстово,ФСОП"Россия"</v>
      </c>
      <c r="G26" s="462">
        <f>VLOOKUP(B26,'пр.взв.'!B2:H58,6,FALSE)</f>
        <v>0</v>
      </c>
      <c r="H26" s="476" t="s">
        <v>139</v>
      </c>
    </row>
    <row r="27" spans="1:8" ht="12.75">
      <c r="A27" s="461"/>
      <c r="B27" s="457"/>
      <c r="C27" s="451"/>
      <c r="D27" s="453"/>
      <c r="E27" s="442"/>
      <c r="F27" s="460"/>
      <c r="G27" s="463"/>
      <c r="H27" s="477"/>
    </row>
    <row r="28" spans="1:8" ht="12.75">
      <c r="A28" s="461" t="s">
        <v>137</v>
      </c>
      <c r="B28" s="457">
        <f>'пр.хода'!Z28</f>
        <v>8</v>
      </c>
      <c r="C28" s="450" t="str">
        <f>VLOOKUP(B28,'пр.взв.'!B2:H60,2,FALSE)</f>
        <v>Адучиев Олег Вячеславович</v>
      </c>
      <c r="D28" s="452" t="str">
        <f>VLOOKUP(B28,'пр.взв.'!B2:H153,3,FALSE)</f>
        <v>05.11.95,кмс</v>
      </c>
      <c r="E28" s="438" t="str">
        <f>VLOOKUP(B28,'пр.взв.'!B2:H60,4,FALSE)</f>
        <v>С-Пб</v>
      </c>
      <c r="F28" s="460" t="str">
        <f>VLOOKUP(B28,'пр.взв.'!B2:H60,5,FALSE)</f>
        <v>С-Петербург,КШВСМ</v>
      </c>
      <c r="G28" s="462">
        <f>VLOOKUP(B28,'пр.взв.'!B2:H60,6,FALSE)</f>
        <v>0</v>
      </c>
      <c r="H28" s="476" t="str">
        <f>VLOOKUP(B28,'пр.взв.'!B2:H155,7,FALSE)</f>
        <v>Давиденко И.А.     Горохов А.В.</v>
      </c>
    </row>
    <row r="29" spans="1:8" ht="12.75">
      <c r="A29" s="461"/>
      <c r="B29" s="457"/>
      <c r="C29" s="451"/>
      <c r="D29" s="453"/>
      <c r="E29" s="442"/>
      <c r="F29" s="460"/>
      <c r="G29" s="463"/>
      <c r="H29" s="477"/>
    </row>
    <row r="30" spans="1:8" ht="12.75">
      <c r="A30" s="461" t="s">
        <v>138</v>
      </c>
      <c r="B30" s="457">
        <f>'пр.хода'!Z29</f>
        <v>9</v>
      </c>
      <c r="C30" s="450" t="str">
        <f>VLOOKUP(B30,'пр.взв.'!B3:H62,2,FALSE)</f>
        <v>Гофман Денис Александрович</v>
      </c>
      <c r="D30" s="452" t="str">
        <f>VLOOKUP(B30,'пр.взв.'!B3:H155,3,FALSE)</f>
        <v>02.11.97,кмс</v>
      </c>
      <c r="E30" s="438" t="str">
        <f>VLOOKUP(B30,'пр.взв.'!B3:H62,4,FALSE)</f>
        <v>С-Пб</v>
      </c>
      <c r="F30" s="460" t="str">
        <f>VLOOKUP(B30,'пр.взв.'!B3:H62,5,FALSE)</f>
        <v>С-Петербург,Адмиралтеец</v>
      </c>
      <c r="G30" s="462">
        <f>VLOOKUP(B30,'пр.взв.'!B3:H62,6,FALSE)</f>
        <v>0</v>
      </c>
      <c r="H30" s="476" t="str">
        <f>VLOOKUP(B30,'пр.взв.'!B3:H157,7,FALSE)</f>
        <v>Болов В.В.</v>
      </c>
    </row>
    <row r="31" spans="1:8" ht="12.75">
      <c r="A31" s="461"/>
      <c r="B31" s="457"/>
      <c r="C31" s="451"/>
      <c r="D31" s="453"/>
      <c r="E31" s="442"/>
      <c r="F31" s="460"/>
      <c r="G31" s="463"/>
      <c r="H31" s="477"/>
    </row>
    <row r="32" spans="1:8" ht="12.75">
      <c r="A32" s="461" t="s">
        <v>138</v>
      </c>
      <c r="B32" s="457">
        <f>'пр.хода'!Z30</f>
        <v>2</v>
      </c>
      <c r="C32" s="450" t="str">
        <f>VLOOKUP(B32,'пр.взв.'!B3:H64,2,FALSE)</f>
        <v>Кулеш Павел Валентинович</v>
      </c>
      <c r="D32" s="452" t="str">
        <f>VLOOKUP(B32,'пр.взв.'!B3:H157,3,FALSE)</f>
        <v>21.12.85,мс</v>
      </c>
      <c r="E32" s="438" t="str">
        <f>VLOOKUP(B32,'пр.взв.'!B3:H64,4,FALSE)</f>
        <v>СФО</v>
      </c>
      <c r="F32" s="460" t="str">
        <f>VLOOKUP(B32,'пр.взв.'!B3:H64,5,FALSE)</f>
        <v>СФО,Новосибирская, "Динамо"</v>
      </c>
      <c r="G32" s="462">
        <f>VLOOKUP(B32,'пр.взв.'!B3:H64,6,FALSE)</f>
        <v>0</v>
      </c>
      <c r="H32" s="476" t="str">
        <f>VLOOKUP(B32,'пр.взв.'!B3:H159,7,FALSE)</f>
        <v>Кулеш М.В.</v>
      </c>
    </row>
    <row r="33" spans="1:8" ht="12.75">
      <c r="A33" s="461"/>
      <c r="B33" s="457"/>
      <c r="C33" s="451"/>
      <c r="D33" s="453"/>
      <c r="E33" s="442"/>
      <c r="F33" s="460"/>
      <c r="G33" s="463"/>
      <c r="H33" s="477"/>
    </row>
    <row r="34" spans="1:8" ht="12.75" hidden="1">
      <c r="A34" s="461" t="s">
        <v>56</v>
      </c>
      <c r="B34" s="457">
        <f>'пр.хода'!Z31</f>
        <v>15</v>
      </c>
      <c r="C34" s="450" t="e">
        <f>VLOOKUP(B34,'пр.взв.'!B3:H66,2,FALSE)</f>
        <v>#N/A</v>
      </c>
      <c r="D34" s="452" t="e">
        <f>VLOOKUP(B34,'пр.взв.'!B3:H159,3,FALSE)</f>
        <v>#N/A</v>
      </c>
      <c r="E34" s="438" t="e">
        <f>VLOOKUP(B34,'пр.взв.'!B3:H66,4,FALSE)</f>
        <v>#N/A</v>
      </c>
      <c r="F34" s="460" t="e">
        <f>VLOOKUP(B34,'пр.взв.'!B3:H66,5,FALSE)</f>
        <v>#N/A</v>
      </c>
      <c r="G34" s="462" t="e">
        <f>VLOOKUP(B34,'пр.взв.'!B3:H66,6,FALSE)</f>
        <v>#N/A</v>
      </c>
      <c r="H34" s="476" t="e">
        <f>VLOOKUP(B34,'пр.взв.'!B3:H161,7,FALSE)</f>
        <v>#N/A</v>
      </c>
    </row>
    <row r="35" spans="1:8" ht="12.75" hidden="1">
      <c r="A35" s="461"/>
      <c r="B35" s="457"/>
      <c r="C35" s="451"/>
      <c r="D35" s="453"/>
      <c r="E35" s="442"/>
      <c r="F35" s="460"/>
      <c r="G35" s="463"/>
      <c r="H35" s="477"/>
    </row>
    <row r="36" spans="1:8" ht="12.75" hidden="1">
      <c r="A36" s="461" t="s">
        <v>56</v>
      </c>
      <c r="B36" s="465">
        <f>'пр.хода'!Z32</f>
        <v>16</v>
      </c>
      <c r="C36" s="450" t="e">
        <f>VLOOKUP(B36,'пр.взв.'!B3:H68,2,FALSE)</f>
        <v>#N/A</v>
      </c>
      <c r="D36" s="452" t="e">
        <f>VLOOKUP(B36,'пр.взв.'!B3:H161,3,FALSE)</f>
        <v>#N/A</v>
      </c>
      <c r="E36" s="438" t="e">
        <f>VLOOKUP(B36,'пр.взв.'!B3:H68,4,FALSE)</f>
        <v>#N/A</v>
      </c>
      <c r="F36" s="460" t="e">
        <f>VLOOKUP(B36,'пр.взв.'!B3:H68,5,FALSE)</f>
        <v>#N/A</v>
      </c>
      <c r="G36" s="462" t="e">
        <f>VLOOKUP(B36,'пр.взв.'!B3:H68,6,FALSE)</f>
        <v>#N/A</v>
      </c>
      <c r="H36" s="476" t="e">
        <f>VLOOKUP(B36,'пр.взв.'!B3:H163,7,FALSE)</f>
        <v>#N/A</v>
      </c>
    </row>
    <row r="37" spans="1:8" ht="13.5" hidden="1" thickBot="1">
      <c r="A37" s="464"/>
      <c r="B37" s="466"/>
      <c r="C37" s="467"/>
      <c r="D37" s="468"/>
      <c r="E37" s="472"/>
      <c r="F37" s="473"/>
      <c r="G37" s="474"/>
      <c r="H37" s="482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Х.Ю.Хапай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/Адыгея/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/Рязань/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H36:H37"/>
    <mergeCell ref="H22:H23"/>
    <mergeCell ref="H24:H25"/>
    <mergeCell ref="H26:H27"/>
    <mergeCell ref="H28:H29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E30:E31"/>
    <mergeCell ref="F30:F31"/>
    <mergeCell ref="F26:F27"/>
    <mergeCell ref="F24:F25"/>
    <mergeCell ref="E28:E29"/>
    <mergeCell ref="F28:F29"/>
    <mergeCell ref="E26:E27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9" t="str">
        <f>HYPERLINK('[1]реквизиты'!$A$2)</f>
        <v>Кубок России по боевому самбо  среди мужчин 2016 г.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44"/>
      <c r="M1" s="44"/>
      <c r="N1" s="44"/>
      <c r="O1" s="44"/>
      <c r="P1" s="44"/>
    </row>
    <row r="2" spans="1:19" ht="12.75" customHeight="1">
      <c r="A2" s="510" t="str">
        <f>HYPERLINK('[1]реквизиты'!$A$3)</f>
        <v>30 сентября - 4 октября 2016г.                г.Кстово (Россия)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62 кг.</v>
      </c>
      <c r="G3" s="46"/>
      <c r="H3" s="46"/>
      <c r="I3" s="46"/>
      <c r="J3" s="46"/>
      <c r="K3" s="46"/>
      <c r="L3" s="46"/>
    </row>
    <row r="4" spans="1:3" ht="16.5" thickBot="1">
      <c r="A4" s="509" t="s">
        <v>0</v>
      </c>
      <c r="B4" s="509"/>
      <c r="C4" s="5"/>
    </row>
    <row r="5" spans="1:13" ht="12.75" customHeight="1" thickBot="1">
      <c r="A5" s="511">
        <v>1</v>
      </c>
      <c r="B5" s="500" t="str">
        <f>VLOOKUP(A5,'пр.взв.'!B5:C36,2,FALSE)</f>
        <v>Джаватов Ильмиямин Нурмагомедович</v>
      </c>
      <c r="C5" s="512" t="str">
        <f>VLOOKUP(A5,'пр.взв.'!B5:F36,3,FALSE)</f>
        <v>07.06.94,кмс</v>
      </c>
      <c r="D5" s="500" t="str">
        <f>'пр.взв.'!F7</f>
        <v>СКФО,Дагестан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502"/>
      <c r="B6" s="501"/>
      <c r="C6" s="513"/>
      <c r="D6" s="501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502">
        <v>9</v>
      </c>
      <c r="B7" s="504" t="str">
        <f>VLOOKUP(A7,'пр.взв.'!B7:C38,2,FALSE)</f>
        <v>Гофман Денис Александрович</v>
      </c>
      <c r="C7" s="506" t="str">
        <f>VLOOKUP(A7,'пр.взв.'!B5:F36,3,FALSE)</f>
        <v>02.11.97,кмс</v>
      </c>
      <c r="D7" s="508" t="str">
        <f>VLOOKUP(A7,'пр.взв.'!B1:G36,5,FALSE)</f>
        <v>С-Петербург,Адмиралтеец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503"/>
      <c r="B8" s="505"/>
      <c r="C8" s="507"/>
      <c r="D8" s="505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11">
        <v>5</v>
      </c>
      <c r="B9" s="500" t="str">
        <f>VLOOKUP(A9,'пр.взв.'!B9:C40,2,FALSE)</f>
        <v>Разин Сергей Алексеевич</v>
      </c>
      <c r="C9" s="512" t="str">
        <f>VLOOKUP(A9,'пр.взв.'!B5:E36,3,FALSE)</f>
        <v>02.11.87,мсмк</v>
      </c>
      <c r="D9" s="500" t="str">
        <f>VLOOKUP(A9,'пр.взв.'!B3:G38,5,FALSE)</f>
        <v>ПФО,Нижегородская, Кстово,"Динамо"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502"/>
      <c r="B10" s="501"/>
      <c r="C10" s="513"/>
      <c r="D10" s="501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502">
        <v>13</v>
      </c>
      <c r="B11" s="504" t="str">
        <f>VLOOKUP(A11,'пр.взв.'!B5:C36,2,FALSE)</f>
        <v>Вакунов Антон Андреевич</v>
      </c>
      <c r="C11" s="506" t="str">
        <f>VLOOKUP(A11,'пр.взв.'!B5:E36,3,FALSE)</f>
        <v>23.10.92,кмс</v>
      </c>
      <c r="D11" s="508" t="str">
        <f>VLOOKUP(A11,'пр.взв.'!B5:G40,5,FALSE)</f>
        <v>ЦФО,Брянская,Брянск,    "Динамо"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503"/>
      <c r="B12" s="505"/>
      <c r="C12" s="507"/>
      <c r="D12" s="505"/>
      <c r="E12" s="17"/>
      <c r="F12" s="514"/>
      <c r="G12" s="514"/>
      <c r="H12" s="25"/>
      <c r="I12" s="19"/>
      <c r="J12" s="13"/>
      <c r="K12" s="13"/>
      <c r="L12" s="13"/>
    </row>
    <row r="13" spans="1:12" ht="12.75" customHeight="1" thickBot="1">
      <c r="A13" s="511">
        <v>3</v>
      </c>
      <c r="B13" s="500" t="str">
        <f>VLOOKUP(A13,'пр.взв.'!B5:C36,2,FALSE)</f>
        <v>Тесаев Владислав Русланович</v>
      </c>
      <c r="C13" s="512" t="str">
        <f>VLOOKUP(A13,'пр.взв.'!B5:E36,3,FALSE)</f>
        <v>07.12.95,кмс</v>
      </c>
      <c r="D13" s="500" t="str">
        <f>VLOOKUP(A13,'пр.взв.'!B7:G42,5,FALSE)</f>
        <v>Москва,ГБУ СШ №58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502"/>
      <c r="B14" s="501"/>
      <c r="C14" s="513"/>
      <c r="D14" s="501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502">
        <v>11</v>
      </c>
      <c r="B15" s="504" t="str">
        <f>VLOOKUP(A15,'пр.взв.'!B15:C45,2,FALSE)</f>
        <v>Петров Владимир Юрьевич</v>
      </c>
      <c r="C15" s="506" t="str">
        <f>VLOOKUP(A15,'пр.взв.'!B5:E36,3,FALSE)</f>
        <v>26.09.95,мс</v>
      </c>
      <c r="D15" s="508" t="str">
        <f>VLOOKUP(A15,'пр.взв.'!B9:G44,5,FALSE)</f>
        <v>С-Петербург,КШВСМ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503"/>
      <c r="B16" s="505"/>
      <c r="C16" s="507"/>
      <c r="D16" s="50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11">
        <v>7</v>
      </c>
      <c r="B17" s="500" t="str">
        <f>VLOOKUP(A17,'пр.взв.'!B17:C47,2,FALSE)</f>
        <v>Джавадов Камран Аяз Оглы</v>
      </c>
      <c r="C17" s="512" t="str">
        <f>VLOOKUP(A17,'пр.взв.'!B5:E36,3,FALSE)</f>
        <v>22.07.92,мс</v>
      </c>
      <c r="D17" s="500" t="str">
        <f>VLOOKUP(A17,'пр.взв.'!B11:G46,5,FALSE)</f>
        <v>ПФО,Нижегородская, Кстово,ФСОП"Россия"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502"/>
      <c r="B18" s="501"/>
      <c r="C18" s="513"/>
      <c r="D18" s="501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502">
        <v>15</v>
      </c>
      <c r="B19" s="504" t="e">
        <f>VLOOKUP(A19,'пр.взв.'!B19:C49,2,FALSE)</f>
        <v>#N/A</v>
      </c>
      <c r="C19" s="506" t="e">
        <f>VLOOKUP(A19,'пр.взв.'!B5:E36,3,FALSE)</f>
        <v>#N/A</v>
      </c>
      <c r="D19" s="508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503"/>
      <c r="B20" s="505"/>
      <c r="C20" s="507"/>
      <c r="D20" s="50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511">
        <v>2</v>
      </c>
      <c r="B22" s="500" t="str">
        <f>VLOOKUP(A22,'пр.взв.'!B7:E38,2,FALSE)</f>
        <v>Кулеш Павел Валентинович</v>
      </c>
      <c r="C22" s="512" t="str">
        <f>VLOOKUP(A22,'пр.взв.'!B7:E38,3,FALSE)</f>
        <v>21.12.85,мс</v>
      </c>
      <c r="D22" s="500" t="str">
        <f>'пр.взв.'!F9</f>
        <v>СФО,Новосибирская, "Динамо"</v>
      </c>
      <c r="E22" s="12"/>
      <c r="F22" s="13"/>
      <c r="G22" s="13"/>
      <c r="H22" s="13"/>
      <c r="I22" s="13"/>
      <c r="J22" s="4"/>
      <c r="K22" s="16"/>
    </row>
    <row r="23" spans="1:11" ht="15.75">
      <c r="A23" s="502"/>
      <c r="B23" s="501"/>
      <c r="C23" s="513"/>
      <c r="D23" s="508"/>
      <c r="E23" s="89"/>
      <c r="F23" s="15"/>
      <c r="G23" s="15"/>
      <c r="H23" s="13"/>
      <c r="I23" s="13"/>
      <c r="J23" s="4"/>
      <c r="K23" s="31"/>
    </row>
    <row r="24" spans="1:11" ht="16.5" thickBot="1">
      <c r="A24" s="502">
        <v>10</v>
      </c>
      <c r="B24" s="504" t="str">
        <f>VLOOKUP(A24,'пр.взв.'!B7:E38,2,FALSE)</f>
        <v>Ебечеков Алексей Сергеевич</v>
      </c>
      <c r="C24" s="506" t="str">
        <f>VLOOKUP(A24,'пр.взв.'!B7:E38,3,FALSE)</f>
        <v>01.09.91,мсмк</v>
      </c>
      <c r="D24" s="508" t="str">
        <f>VLOOKUP(A24,'пр.взв.'!B8:G53,5,FALSE)</f>
        <v>СФО,р.Алтай,"Динамо"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503"/>
      <c r="B25" s="505"/>
      <c r="C25" s="507"/>
      <c r="D25" s="515"/>
      <c r="E25" s="17"/>
      <c r="F25" s="21"/>
      <c r="G25" s="19"/>
      <c r="H25" s="13"/>
      <c r="I25" s="13"/>
      <c r="J25" s="4"/>
      <c r="K25" s="31"/>
    </row>
    <row r="26" spans="1:11" ht="16.5" thickBot="1">
      <c r="A26" s="511">
        <v>6</v>
      </c>
      <c r="B26" s="500" t="str">
        <f>VLOOKUP(A26,'пр.взв.'!B7:E38,2,FALSE)</f>
        <v>Фархадзаде Ульви Шамистан Оглы</v>
      </c>
      <c r="C26" s="512" t="str">
        <f>VLOOKUP(A26,'пр.взв.'!B7:E38,3,FALSE)</f>
        <v>30.09.94,мс</v>
      </c>
      <c r="D26" s="500" t="str">
        <f>VLOOKUP(A26,'пр.взв.'!B2:G55,5,FALSE)</f>
        <v>ПФО,Нижегородская, Выкса,ФСОП"Россия"</v>
      </c>
      <c r="E26" s="12"/>
      <c r="F26" s="21"/>
      <c r="G26" s="16"/>
      <c r="H26" s="26"/>
      <c r="I26" s="13"/>
      <c r="J26" s="4"/>
      <c r="K26" s="31"/>
    </row>
    <row r="27" spans="1:11" ht="15.75">
      <c r="A27" s="502"/>
      <c r="B27" s="501"/>
      <c r="C27" s="513"/>
      <c r="D27" s="508"/>
      <c r="E27" s="89"/>
      <c r="F27" s="24"/>
      <c r="G27" s="15"/>
      <c r="H27" s="25"/>
      <c r="I27" s="13"/>
      <c r="J27" s="4"/>
      <c r="K27" s="31"/>
    </row>
    <row r="28" spans="1:11" ht="16.5" thickBot="1">
      <c r="A28" s="502">
        <v>14</v>
      </c>
      <c r="B28" s="504" t="e">
        <f>VLOOKUP(A28,'пр.взв.'!B7:E38,2,FALSE)</f>
        <v>#N/A</v>
      </c>
      <c r="C28" s="506" t="e">
        <f>VLOOKUP(A28,'пр.взв.'!B7:E38,3,FALSE)</f>
        <v>#N/A</v>
      </c>
      <c r="D28" s="508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503"/>
      <c r="B29" s="505"/>
      <c r="C29" s="507"/>
      <c r="D29" s="515"/>
      <c r="E29" s="17"/>
      <c r="F29" s="514"/>
      <c r="G29" s="514"/>
      <c r="H29" s="25"/>
      <c r="I29" s="19"/>
      <c r="J29" s="3"/>
      <c r="K29" s="30"/>
    </row>
    <row r="30" spans="1:9" ht="16.5" thickBot="1">
      <c r="A30" s="511">
        <v>4</v>
      </c>
      <c r="B30" s="500" t="str">
        <f>VLOOKUP(A30,'пр.взв.'!B7:E38,2,FALSE)</f>
        <v>Саликов Александр Фаридович</v>
      </c>
      <c r="C30" s="512" t="str">
        <f>VLOOKUP(A30,'пр.взв.'!B7:E38,3,FALSE)</f>
        <v>07.03.88,мсмк</v>
      </c>
      <c r="D30" s="500" t="str">
        <f>VLOOKUP(A30,'пр.взв.'!B6:G59,5,FALSE)</f>
        <v>ПФО,Нижегородская, Кстово,"Динамо"</v>
      </c>
      <c r="E30" s="12"/>
      <c r="F30" s="15"/>
      <c r="G30" s="15"/>
      <c r="H30" s="25"/>
      <c r="I30" s="16"/>
    </row>
    <row r="31" spans="1:9" ht="15.75">
      <c r="A31" s="502"/>
      <c r="B31" s="501"/>
      <c r="C31" s="513"/>
      <c r="D31" s="508"/>
      <c r="E31" s="89"/>
      <c r="F31" s="15"/>
      <c r="G31" s="15"/>
      <c r="H31" s="25"/>
      <c r="I31" s="13"/>
    </row>
    <row r="32" spans="1:9" ht="16.5" thickBot="1">
      <c r="A32" s="502">
        <v>12</v>
      </c>
      <c r="B32" s="504" t="str">
        <f>VLOOKUP(A32,'пр.взв.'!B7:E38,2,FALSE)</f>
        <v>Соколов Сергей Евгеньевич</v>
      </c>
      <c r="C32" s="506" t="str">
        <f>VLOOKUP(A32,'пр.взв.'!B7:E38,3,FALSE)</f>
        <v>11.11.93,мс</v>
      </c>
      <c r="D32" s="508" t="str">
        <f>VLOOKUP(A32,'пр.взв.'!B8:G61,5,FALSE)</f>
        <v>ЦФО,Костромская, Кострома, "Динамо"</v>
      </c>
      <c r="E32" s="90"/>
      <c r="F32" s="20"/>
      <c r="G32" s="15"/>
      <c r="H32" s="25"/>
      <c r="I32" s="13"/>
    </row>
    <row r="33" spans="1:9" ht="16.5" thickBot="1">
      <c r="A33" s="503"/>
      <c r="B33" s="505"/>
      <c r="C33" s="507"/>
      <c r="D33" s="515"/>
      <c r="E33" s="17"/>
      <c r="F33" s="21"/>
      <c r="G33" s="19"/>
      <c r="H33" s="27"/>
      <c r="I33" s="13"/>
    </row>
    <row r="34" spans="1:9" ht="16.5" thickBot="1">
      <c r="A34" s="511">
        <v>8</v>
      </c>
      <c r="B34" s="500" t="str">
        <f>VLOOKUP(A34,'пр.взв.'!B7:E38,2,FALSE)</f>
        <v>Адучиев Олег Вячеславович</v>
      </c>
      <c r="C34" s="512" t="str">
        <f>VLOOKUP(A34,'пр.взв.'!B7:E38,3,FALSE)</f>
        <v>05.11.95,кмс</v>
      </c>
      <c r="D34" s="500" t="str">
        <f>VLOOKUP(A34,'пр.взв.'!B10:G63,5,FALSE)</f>
        <v>С-Петербург,КШВСМ</v>
      </c>
      <c r="E34" s="12"/>
      <c r="F34" s="22"/>
      <c r="G34" s="16"/>
      <c r="H34" s="10"/>
      <c r="I34" s="10"/>
    </row>
    <row r="35" spans="1:9" ht="15.75">
      <c r="A35" s="502"/>
      <c r="B35" s="501"/>
      <c r="C35" s="513"/>
      <c r="D35" s="508"/>
      <c r="E35" s="89"/>
      <c r="F35" s="23"/>
      <c r="G35" s="17"/>
      <c r="H35" s="18"/>
      <c r="I35" s="18"/>
    </row>
    <row r="36" spans="1:9" ht="16.5" thickBot="1">
      <c r="A36" s="502">
        <v>16</v>
      </c>
      <c r="B36" s="504" t="e">
        <f>VLOOKUP(A36,'пр.взв.'!B7:E38,2,FALSE)</f>
        <v>#N/A</v>
      </c>
      <c r="C36" s="506" t="e">
        <f>VLOOKUP(A36,'пр.взв.'!B7:E38,3,FALSE)</f>
        <v>#N/A</v>
      </c>
      <c r="D36" s="508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503"/>
      <c r="B37" s="505"/>
      <c r="C37" s="507"/>
      <c r="D37" s="515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516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516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517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517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42" sqref="A1:H42"/>
    </sheetView>
  </sheetViews>
  <sheetFormatPr defaultColWidth="9.140625" defaultRowHeight="12.75"/>
  <sheetData>
    <row r="1" spans="1:8" ht="15.75" thickBot="1">
      <c r="A1" s="526" t="str">
        <f>HYPERLINK('[1]реквизиты'!$A$2)</f>
        <v>Кубок России по боевому самбо  среди мужчин 2016 г.</v>
      </c>
      <c r="B1" s="527"/>
      <c r="C1" s="527"/>
      <c r="D1" s="527"/>
      <c r="E1" s="527"/>
      <c r="F1" s="527"/>
      <c r="G1" s="527"/>
      <c r="H1" s="528"/>
    </row>
    <row r="2" spans="1:8" ht="12.75">
      <c r="A2" s="529" t="str">
        <f>HYPERLINK('[1]реквизиты'!$A$3)</f>
        <v>30 сентября - 4 октября 2016г.                г.Кстово (Россия)</v>
      </c>
      <c r="B2" s="529"/>
      <c r="C2" s="529"/>
      <c r="D2" s="529"/>
      <c r="E2" s="529"/>
      <c r="F2" s="529"/>
      <c r="G2" s="529"/>
      <c r="H2" s="529"/>
    </row>
    <row r="3" spans="1:8" ht="18.75" thickBot="1">
      <c r="A3" s="530" t="s">
        <v>30</v>
      </c>
      <c r="B3" s="530"/>
      <c r="C3" s="530"/>
      <c r="D3" s="530"/>
      <c r="E3" s="530"/>
      <c r="F3" s="530"/>
      <c r="G3" s="530"/>
      <c r="H3" s="530"/>
    </row>
    <row r="4" spans="2:8" ht="18.75" thickBot="1">
      <c r="B4" s="70"/>
      <c r="C4" s="71"/>
      <c r="D4" s="531" t="str">
        <f>HYPERLINK('пр.взв.'!D4)</f>
        <v>в.к. 62 кг.</v>
      </c>
      <c r="E4" s="532"/>
      <c r="F4" s="533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34" t="s">
        <v>31</v>
      </c>
      <c r="B6" s="522" t="str">
        <f>VLOOKUP(J6,'пр.взв.'!B7:G38,2,FALSE)</f>
        <v>Петров Владимир Юрьевич</v>
      </c>
      <c r="C6" s="522"/>
      <c r="D6" s="522"/>
      <c r="E6" s="522"/>
      <c r="F6" s="522"/>
      <c r="G6" s="522"/>
      <c r="H6" s="524" t="str">
        <f>VLOOKUP(J6,'пр.взв.'!B7:G38,3,FALSE)</f>
        <v>26.09.95,мс</v>
      </c>
      <c r="I6" s="71"/>
      <c r="J6" s="69">
        <f>'пр.хода'!H8</f>
        <v>11</v>
      </c>
    </row>
    <row r="7" spans="1:10" ht="18">
      <c r="A7" s="535"/>
      <c r="B7" s="523"/>
      <c r="C7" s="523"/>
      <c r="D7" s="523"/>
      <c r="E7" s="523"/>
      <c r="F7" s="523"/>
      <c r="G7" s="523"/>
      <c r="H7" s="525"/>
      <c r="I7" s="71"/>
      <c r="J7" s="69"/>
    </row>
    <row r="8" spans="1:10" ht="18">
      <c r="A8" s="535"/>
      <c r="B8" s="518" t="str">
        <f>VLOOKUP(J6,'пр.взв.'!B7:G38,4,FALSE)</f>
        <v>С-Пб</v>
      </c>
      <c r="C8" s="518"/>
      <c r="D8" s="518" t="str">
        <f>VLOOKUP(J6,'пр.взв.'!B7:G38,5,FALSE)</f>
        <v>С-Петербург,КШВСМ</v>
      </c>
      <c r="E8" s="518"/>
      <c r="F8" s="518"/>
      <c r="G8" s="518"/>
      <c r="H8" s="520"/>
      <c r="I8" s="71"/>
      <c r="J8" s="69"/>
    </row>
    <row r="9" spans="1:10" ht="18.75" thickBot="1">
      <c r="A9" s="536"/>
      <c r="B9" s="519"/>
      <c r="C9" s="519"/>
      <c r="D9" s="519"/>
      <c r="E9" s="519"/>
      <c r="F9" s="519"/>
      <c r="G9" s="519"/>
      <c r="H9" s="521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44" t="s">
        <v>32</v>
      </c>
      <c r="B11" s="522" t="str">
        <f>VLOOKUP(J11,'пр.взв.'!B2:G43,2,FALSE)</f>
        <v>Фархадзаде Ульви Шамистан Оглы</v>
      </c>
      <c r="C11" s="522"/>
      <c r="D11" s="522"/>
      <c r="E11" s="522"/>
      <c r="F11" s="522"/>
      <c r="G11" s="522"/>
      <c r="H11" s="524" t="str">
        <f>VLOOKUP(J11,'пр.взв.'!B2:G43,3,FALSE)</f>
        <v>30.09.94,мс</v>
      </c>
      <c r="I11" s="71"/>
      <c r="J11" s="69">
        <f>'пр.хода'!H20</f>
        <v>6</v>
      </c>
    </row>
    <row r="12" spans="1:10" ht="18" customHeight="1">
      <c r="A12" s="545"/>
      <c r="B12" s="523"/>
      <c r="C12" s="523"/>
      <c r="D12" s="523"/>
      <c r="E12" s="523"/>
      <c r="F12" s="523"/>
      <c r="G12" s="523"/>
      <c r="H12" s="525"/>
      <c r="I12" s="71"/>
      <c r="J12" s="69"/>
    </row>
    <row r="13" spans="1:10" ht="18">
      <c r="A13" s="545"/>
      <c r="B13" s="518" t="str">
        <f>VLOOKUP(J11,'пр.взв.'!B2:G43,4,FALSE)</f>
        <v>ПФО</v>
      </c>
      <c r="C13" s="518"/>
      <c r="D13" s="518" t="str">
        <f>VLOOKUP(J11,'пр.взв.'!B2:G43,5,FALSE)</f>
        <v>ПФО,Нижегородская, Выкса,ФСОП"Россия"</v>
      </c>
      <c r="E13" s="518"/>
      <c r="F13" s="518"/>
      <c r="G13" s="518"/>
      <c r="H13" s="520"/>
      <c r="I13" s="71"/>
      <c r="J13" s="69"/>
    </row>
    <row r="14" spans="1:10" ht="18.75" thickBot="1">
      <c r="A14" s="546"/>
      <c r="B14" s="519"/>
      <c r="C14" s="519"/>
      <c r="D14" s="519"/>
      <c r="E14" s="519"/>
      <c r="F14" s="519"/>
      <c r="G14" s="519"/>
      <c r="H14" s="521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41" t="s">
        <v>33</v>
      </c>
      <c r="B16" s="522" t="str">
        <f>VLOOKUP(J16,'пр.взв.'!B4:G87,2,FALSE)</f>
        <v>Саликов Александр Фаридович</v>
      </c>
      <c r="C16" s="522"/>
      <c r="D16" s="522"/>
      <c r="E16" s="522"/>
      <c r="F16" s="522"/>
      <c r="G16" s="522"/>
      <c r="H16" s="524" t="str">
        <f>VLOOKUP(J16,'пр.взв.'!B4:G97,3,FALSE)</f>
        <v>07.03.88,мсмк</v>
      </c>
      <c r="I16" s="71"/>
      <c r="J16" s="69">
        <f>'пр.хода'!E32</f>
        <v>4</v>
      </c>
    </row>
    <row r="17" spans="1:10" ht="18" customHeight="1">
      <c r="A17" s="542"/>
      <c r="B17" s="523"/>
      <c r="C17" s="523"/>
      <c r="D17" s="523"/>
      <c r="E17" s="523"/>
      <c r="F17" s="523"/>
      <c r="G17" s="523"/>
      <c r="H17" s="525"/>
      <c r="I17" s="71"/>
      <c r="J17" s="69"/>
    </row>
    <row r="18" spans="1:10" ht="18">
      <c r="A18" s="542"/>
      <c r="B18" s="518" t="str">
        <f>VLOOKUP(J16,'пр.взв.'!B7:G48,4,FALSE)</f>
        <v>ПФО</v>
      </c>
      <c r="C18" s="518"/>
      <c r="D18" s="518" t="str">
        <f>VLOOKUP(J16,'пр.взв.'!B7:G48,5,FALSE)</f>
        <v>ПФО,Нижегородская, Кстово,"Динамо"</v>
      </c>
      <c r="E18" s="518"/>
      <c r="F18" s="518"/>
      <c r="G18" s="518"/>
      <c r="H18" s="520"/>
      <c r="I18" s="71"/>
      <c r="J18" s="69"/>
    </row>
    <row r="19" spans="1:10" ht="18.75" thickBot="1">
      <c r="A19" s="543"/>
      <c r="B19" s="519"/>
      <c r="C19" s="519"/>
      <c r="D19" s="519"/>
      <c r="E19" s="519"/>
      <c r="F19" s="519"/>
      <c r="G19" s="519"/>
      <c r="H19" s="521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41" t="s">
        <v>33</v>
      </c>
      <c r="B21" s="522" t="str">
        <f>VLOOKUP(J21,'пр.взв.'!B2:G53,2,FALSE)</f>
        <v>Разин Сергей Алексеевич</v>
      </c>
      <c r="C21" s="522"/>
      <c r="D21" s="522"/>
      <c r="E21" s="522"/>
      <c r="F21" s="522"/>
      <c r="G21" s="522"/>
      <c r="H21" s="524" t="str">
        <f>VLOOKUP(J21,'пр.взв.'!B3:G92,3,FALSE)</f>
        <v>02.11.87,мсмк</v>
      </c>
      <c r="I21" s="71"/>
      <c r="J21" s="69">
        <f>'пр.хода'!Q32</f>
        <v>5</v>
      </c>
    </row>
    <row r="22" spans="1:10" ht="18" customHeight="1">
      <c r="A22" s="542"/>
      <c r="B22" s="523"/>
      <c r="C22" s="523"/>
      <c r="D22" s="523"/>
      <c r="E22" s="523"/>
      <c r="F22" s="523"/>
      <c r="G22" s="523"/>
      <c r="H22" s="525"/>
      <c r="I22" s="71"/>
      <c r="J22" s="69"/>
    </row>
    <row r="23" spans="1:9" ht="18">
      <c r="A23" s="542"/>
      <c r="B23" s="518" t="str">
        <f>VLOOKUP(J21,'пр.взв.'!B6:G53,4,FALSE)</f>
        <v>ПФО</v>
      </c>
      <c r="C23" s="518"/>
      <c r="D23" s="518" t="str">
        <f>VLOOKUP(J21,'пр.взв.'!B6:G53,5,FALSE)</f>
        <v>ПФО,Нижегородская, Кстово,"Динамо"</v>
      </c>
      <c r="E23" s="518"/>
      <c r="F23" s="518"/>
      <c r="G23" s="518"/>
      <c r="H23" s="520"/>
      <c r="I23" s="71"/>
    </row>
    <row r="24" spans="1:9" ht="18.75" thickBot="1">
      <c r="A24" s="543"/>
      <c r="B24" s="519"/>
      <c r="C24" s="519"/>
      <c r="D24" s="519"/>
      <c r="E24" s="519"/>
      <c r="F24" s="519"/>
      <c r="G24" s="519"/>
      <c r="H24" s="521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37" t="str">
        <f>VLOOKUP(J28,'пр.взв.'!B7:H38,7,FALSE)</f>
        <v>Давиденко И.А.     Горохов А.В.</v>
      </c>
      <c r="B28" s="538"/>
      <c r="C28" s="538"/>
      <c r="D28" s="538"/>
      <c r="E28" s="538"/>
      <c r="F28" s="538"/>
      <c r="G28" s="538"/>
      <c r="H28" s="539"/>
      <c r="J28">
        <f>'пр.хода'!H8</f>
        <v>11</v>
      </c>
    </row>
    <row r="29" spans="1:8" ht="13.5" thickBot="1">
      <c r="A29" s="540"/>
      <c r="B29" s="519"/>
      <c r="C29" s="519"/>
      <c r="D29" s="519"/>
      <c r="E29" s="519"/>
      <c r="F29" s="519"/>
      <c r="G29" s="519"/>
      <c r="H29" s="521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  <mergeCell ref="A1:H1"/>
    <mergeCell ref="A2:H2"/>
    <mergeCell ref="A3:H3"/>
    <mergeCell ref="D4:F4"/>
    <mergeCell ref="A6:A9"/>
    <mergeCell ref="H6:H7"/>
    <mergeCell ref="B8:C9"/>
    <mergeCell ref="D8:H9"/>
    <mergeCell ref="B13:C14"/>
    <mergeCell ref="D13:H14"/>
    <mergeCell ref="B18:C19"/>
    <mergeCell ref="D18:H19"/>
    <mergeCell ref="B6:G7"/>
    <mergeCell ref="H16:H1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2016-10-02T15:31:49Z</cp:lastPrinted>
  <dcterms:created xsi:type="dcterms:W3CDTF">1996-10-08T23:32:33Z</dcterms:created>
  <dcterms:modified xsi:type="dcterms:W3CDTF">2016-10-03T11:41:28Z</dcterms:modified>
  <cp:category/>
  <cp:version/>
  <cp:contentType/>
  <cp:contentStatus/>
</cp:coreProperties>
</file>