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за призовые месиа" sheetId="4" r:id="rId4"/>
    <sheet name="Итоговый" sheetId="5" r:id="rId5"/>
    <sheet name="наградной лист" sheetId="6" r:id="rId6"/>
    <sheet name="Ст Б" sheetId="7" r:id="rId7"/>
    <sheet name="Ст А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<sst xmlns="http://schemas.openxmlformats.org/spreadsheetml/2006/main" count="542" uniqueCount="229">
  <si>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</si>
  <si>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</si>
  <si>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</si>
  <si>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</si>
  <si>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</si>
  <si>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</si>
  <si>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</si>
  <si>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</si>
  <si>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</si>
  <si>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</si>
  <si>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</si>
  <si>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</si>
  <si>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</si>
  <si>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</si>
  <si>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</si>
  <si>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</si>
  <si>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</si>
  <si>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</si>
  <si>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</si>
  <si>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</si>
  <si>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</si>
  <si>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</si>
  <si>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</si>
  <si>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</si>
  <si>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</si>
  <si>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</si>
  <si>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</si>
  <si>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</si>
  <si>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</si>
  <si>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</si>
  <si>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</si>
  <si>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</si>
  <si>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</si>
  <si>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</si>
  <si>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</si>
  <si>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</si>
  <si>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</si>
  <si>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</si>
  <si>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</si>
  <si>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</si>
  <si>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</si>
  <si>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</si>
  <si>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</si>
  <si>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</si>
  <si>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</si>
  <si>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</si>
  <si>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</si>
  <si>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</si>
  <si>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</si>
  <si>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</si>
  <si>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</si>
  <si>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</si>
  <si>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</si>
  <si>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</si>
  <si>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</si>
  <si>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</si>
  <si>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</si>
  <si>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</si>
  <si>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</si>
  <si>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</si>
  <si>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</si>
  <si>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</si>
  <si>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</si>
  <si>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</si>
  <si>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2 м</t>
  </si>
  <si>
    <t>м4</t>
  </si>
  <si>
    <t>м2</t>
  </si>
  <si>
    <t>м3</t>
  </si>
  <si>
    <t>м1</t>
  </si>
  <si>
    <t>ум</t>
  </si>
  <si>
    <t>Кубок России по самбо среди мужчин 2016 г.</t>
  </si>
  <si>
    <t>в.к. 74  кг</t>
  </si>
  <si>
    <t>Балиевский Артем Сергеевич</t>
  </si>
  <si>
    <t>12.01.1997 мс</t>
  </si>
  <si>
    <t>ПФО</t>
  </si>
  <si>
    <t>Нижегородская обл.</t>
  </si>
  <si>
    <t>Симанов М.В. Гаврилов А.Е.</t>
  </si>
  <si>
    <t>Аминов Хасбулат Арсланбегович</t>
  </si>
  <si>
    <t>15.05.1994 мс</t>
  </si>
  <si>
    <t>УрФО</t>
  </si>
  <si>
    <t>Свердловская обл.</t>
  </si>
  <si>
    <t>Старков М.А. Козлов А.А.</t>
  </si>
  <si>
    <t>Анищенко Евгений Эдуардович</t>
  </si>
  <si>
    <t>10.05.1992 мс</t>
  </si>
  <si>
    <t>С-Пб</t>
  </si>
  <si>
    <t>Санкт-Петербург</t>
  </si>
  <si>
    <t>Солдатов В.В. Солдатов Н.В.</t>
  </si>
  <si>
    <t>Гончаров Николай Сергеевич</t>
  </si>
  <si>
    <t>28.12.1993 мс</t>
  </si>
  <si>
    <t>Савельев А.В. Астапов П.Л.</t>
  </si>
  <si>
    <t>Хлопов Роман Александрович</t>
  </si>
  <si>
    <t>23.04.1985 мс</t>
  </si>
  <si>
    <t>Зверев С.А. Савельев А.В.</t>
  </si>
  <si>
    <t>Сарайкин Александр Вячеславович</t>
  </si>
  <si>
    <t>03.07.1993 мс</t>
  </si>
  <si>
    <t>ЦФО</t>
  </si>
  <si>
    <t>Рязанская обл.</t>
  </si>
  <si>
    <t>Фофанов К.Н. Яковенко Д.В.</t>
  </si>
  <si>
    <t>Сафронов Владимир Александрович</t>
  </si>
  <si>
    <t>18.04.1997 кмс</t>
  </si>
  <si>
    <t>Фофанов К.Н. Брагин И.Е.</t>
  </si>
  <si>
    <t>Одинцов Григорий Сергеевич</t>
  </si>
  <si>
    <t>18.08.1992 мс</t>
  </si>
  <si>
    <t>Фофанов К.Н. Аветисов Р.Р.</t>
  </si>
  <si>
    <t>Седракян Сипан Нерсесович</t>
  </si>
  <si>
    <t>28.11.1994 мс</t>
  </si>
  <si>
    <t>Фофанов К.Н. Мальцев С.А.</t>
  </si>
  <si>
    <t>Гладышев Петр Алексеевич</t>
  </si>
  <si>
    <t>03.02.1989 мс</t>
  </si>
  <si>
    <t>Моск</t>
  </si>
  <si>
    <t>Москва</t>
  </si>
  <si>
    <t>Жиляев Д.С. Коробейников М.Ю.</t>
  </si>
  <si>
    <t>Амарян Гела Давидович</t>
  </si>
  <si>
    <t>15.02.1996 мс</t>
  </si>
  <si>
    <t>Лебедев Илья Александрович</t>
  </si>
  <si>
    <t>087.09.1982 змс</t>
  </si>
  <si>
    <t>Суханов М.И. Мельников А.Н.</t>
  </si>
  <si>
    <t>Николаев Владимир Владимирович</t>
  </si>
  <si>
    <t>27.03.1991 мс</t>
  </si>
  <si>
    <t>Стенников М.Г. Мельников А.Н.</t>
  </si>
  <si>
    <t>Багиров Исмаил Адалат оглы</t>
  </si>
  <si>
    <t>08.04.1996 мс</t>
  </si>
  <si>
    <t>Козлов А.А. Палабугин С.А.</t>
  </si>
  <si>
    <t>Овсепян Асатур Арманович</t>
  </si>
  <si>
    <t>22.05.1995 мс</t>
  </si>
  <si>
    <t>Акопян Артур Эдвардович</t>
  </si>
  <si>
    <t>04.08.1993 мсмк</t>
  </si>
  <si>
    <t>Скрябин Станислав Михайлович</t>
  </si>
  <si>
    <t>18.12.1988 мс</t>
  </si>
  <si>
    <t>Кадяев Дмитрий Николаевич</t>
  </si>
  <si>
    <t>15.07.1988 мс</t>
  </si>
  <si>
    <t>Садковский Е.А. Гордеев М.А.</t>
  </si>
  <si>
    <t>Киселев Андрей Сергеевич</t>
  </si>
  <si>
    <t>28.08.1997 кмс</t>
  </si>
  <si>
    <t>Мухин Д.В. Гордеев М.А.</t>
  </si>
  <si>
    <t xml:space="preserve">Шабуров Александр Владимирович </t>
  </si>
  <si>
    <t>20.05.1986 мсмк</t>
  </si>
  <si>
    <t>Курганская обл.</t>
  </si>
  <si>
    <t>Стенников М.Г.</t>
  </si>
  <si>
    <t>Муртазин Сулейман Фаридович</t>
  </si>
  <si>
    <t>22.01.1993 мс</t>
  </si>
  <si>
    <t>Р.Башкортостан</t>
  </si>
  <si>
    <t>Залеев Р.Г. Ахуньянов Р.М.</t>
  </si>
  <si>
    <t>Токарев Роман Александрович</t>
  </si>
  <si>
    <t>08.06.1991 мс</t>
  </si>
  <si>
    <t>Воронежская обл.</t>
  </si>
  <si>
    <t>Гончаров С.Ю.</t>
  </si>
  <si>
    <t>Надюков Бислан Мосович</t>
  </si>
  <si>
    <t>19.11.1991 мс</t>
  </si>
  <si>
    <t>ЮФО</t>
  </si>
  <si>
    <t>Краснодарский кр.</t>
  </si>
  <si>
    <t>Нефедов Д.Н. Надюков Р.Х.</t>
  </si>
  <si>
    <t>Мамедов Хатаии Илгарович</t>
  </si>
  <si>
    <t>03.09.1989 мс</t>
  </si>
  <si>
    <t>Псеунов М.А.</t>
  </si>
  <si>
    <t>Кульян Григор Вачеганович</t>
  </si>
  <si>
    <t>21.03.1986 кмс</t>
  </si>
  <si>
    <t>Антонян Р.А.</t>
  </si>
  <si>
    <t>Сайфутдинов Юрий Наилович</t>
  </si>
  <si>
    <t>22.07.1988 мсмк</t>
  </si>
  <si>
    <t>Дученко В.Ф. Гарькуша А.В.</t>
  </si>
  <si>
    <t>Огарышев Алексей Сергеевич</t>
  </si>
  <si>
    <t>06.03.1988 мсмк</t>
  </si>
  <si>
    <t>Владимирская обл.</t>
  </si>
  <si>
    <t>Куприков А.Т. Веретенников Ю.</t>
  </si>
  <si>
    <t>Онегов Никита Александрович</t>
  </si>
  <si>
    <t>06.08.1988 мс</t>
  </si>
  <si>
    <t>Блимготов Канамат Шамильевич</t>
  </si>
  <si>
    <t>15.03.1992 кмс</t>
  </si>
  <si>
    <t>СКФО</t>
  </si>
  <si>
    <t>КЧР</t>
  </si>
  <si>
    <t>Тотоев Р.Р.</t>
  </si>
  <si>
    <t>Хашиев Ислам Султанович</t>
  </si>
  <si>
    <t>13.10.1993 мс</t>
  </si>
  <si>
    <t>Самарская обл.</t>
  </si>
  <si>
    <t>Киргизов В.В. Коновалов А.П.</t>
  </si>
  <si>
    <t>Беляев Алексей Владимирович</t>
  </si>
  <si>
    <t>16.03.1996 мс</t>
  </si>
  <si>
    <t>Киргизов В.В. Аржаткин В.В.</t>
  </si>
  <si>
    <t>Иванов Максим Константинович</t>
  </si>
  <si>
    <t>21.01.1993 мсмк</t>
  </si>
  <si>
    <t>Чувашская Р.</t>
  </si>
  <si>
    <t>Ильин Г.А. Пегасов С.В.</t>
  </si>
  <si>
    <t>Аминов Заирбек Арсланбегович</t>
  </si>
  <si>
    <t>14.10.1995 кмс</t>
  </si>
  <si>
    <t>ХМАО-Югра</t>
  </si>
  <si>
    <t>Горшков И.В. Соколов Т.В.</t>
  </si>
  <si>
    <t>Шокуров александр Владимирович</t>
  </si>
  <si>
    <t>26.11.1988 мс</t>
  </si>
  <si>
    <t>Пензенская обл.</t>
  </si>
  <si>
    <t>Надькин В.А. Ивентьев А.В.</t>
  </si>
  <si>
    <t>Филимонов Артем Олегович</t>
  </si>
  <si>
    <t>29.11.1991 мс</t>
  </si>
  <si>
    <t>СФО</t>
  </si>
  <si>
    <t>Омская обл.</t>
  </si>
  <si>
    <t>Горбунов А.В. Бобровский В.А.</t>
  </si>
  <si>
    <t>Аджемян Манук Артурович</t>
  </si>
  <si>
    <t>ДВФО</t>
  </si>
  <si>
    <t>Амурская обл.</t>
  </si>
  <si>
    <t>Курашов В.И.</t>
  </si>
  <si>
    <t>Казарян Самвел Ааронович</t>
  </si>
  <si>
    <t>03.04.1997 мс</t>
  </si>
  <si>
    <t>Богодист Д.И.</t>
  </si>
  <si>
    <t>Кукушкин Федор Андреевич</t>
  </si>
  <si>
    <t>16.06.1993 мс</t>
  </si>
  <si>
    <t>Ивановская обл.</t>
  </si>
  <si>
    <t>Кузнецов В.А. Кукушкин Ф.А.</t>
  </si>
  <si>
    <t>Парнюк Степан Михайлович</t>
  </si>
  <si>
    <t>05.11.1989 мс</t>
  </si>
  <si>
    <t>Авдонин С.М. Кривовязюк О.В.</t>
  </si>
  <si>
    <t>39 участников</t>
  </si>
  <si>
    <t>свободен</t>
  </si>
  <si>
    <t>0:4</t>
  </si>
  <si>
    <t>4:0</t>
  </si>
  <si>
    <t>3:0</t>
  </si>
  <si>
    <t>Р.Адыгея</t>
  </si>
  <si>
    <t>Рязань</t>
  </si>
  <si>
    <t>0:3</t>
  </si>
  <si>
    <t>2:0</t>
  </si>
  <si>
    <t>1:3</t>
  </si>
  <si>
    <t xml:space="preserve"> (Утешительные встречи)    под.А  74 кг</t>
  </si>
  <si>
    <t xml:space="preserve"> (Утешительные встречи)    под.Б  74 кг</t>
  </si>
  <si>
    <t>0:2</t>
  </si>
  <si>
    <t>74 кг</t>
  </si>
  <si>
    <t>Кубок России по самбо среди мужчин</t>
  </si>
  <si>
    <t>17-18</t>
  </si>
  <si>
    <t>19-22</t>
  </si>
  <si>
    <t>23-34</t>
  </si>
  <si>
    <t>35-39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</si>
</sst>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8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52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16" fillId="0" borderId="0" xfId="42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18" xfId="0" applyNumberFormat="1" applyBorder="1" applyAlignment="1">
      <alignment/>
    </xf>
    <xf numFmtId="0" fontId="7" fillId="0" borderId="14" xfId="0" applyNumberFormat="1" applyFont="1" applyBorder="1" applyAlignment="1">
      <alignment/>
    </xf>
    <xf numFmtId="0" fontId="0" fillId="0" borderId="23" xfId="0" applyNumberForma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0" fillId="0" borderId="0" xfId="0" applyNumberFormat="1" applyFont="1" applyAlignment="1" applyProtection="1">
      <alignment vertical="center"/>
      <protection locked="0"/>
    </xf>
    <xf numFmtId="0" fontId="6" fillId="0" borderId="0" xfId="42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/>
      <protection locked="0"/>
    </xf>
    <xf numFmtId="49" fontId="7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0" xfId="0" applyNumberFormat="1" applyFont="1" applyBorder="1" applyAlignment="1" applyProtection="1">
      <alignment/>
      <protection locked="0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 vertical="top"/>
      <protection locked="0"/>
    </xf>
    <xf numFmtId="0" fontId="0" fillId="0" borderId="31" xfId="0" applyNumberFormat="1" applyFont="1" applyBorder="1" applyAlignment="1" applyProtection="1">
      <alignment horizontal="center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0" fontId="0" fillId="0" borderId="31" xfId="0" applyNumberFormat="1" applyFont="1" applyBorder="1" applyAlignment="1" applyProtection="1">
      <alignment horizontal="center"/>
      <protection locked="0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2" fillId="0" borderId="20" xfId="0" applyNumberFormat="1" applyFont="1" applyBorder="1" applyAlignment="1" applyProtection="1">
      <alignment horizontal="right"/>
      <protection locked="0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31" fillId="0" borderId="33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33" xfId="0" applyFont="1" applyBorder="1" applyAlignment="1">
      <alignment horizontal="left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14" fontId="7" fillId="0" borderId="33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wrapText="1"/>
    </xf>
    <xf numFmtId="0" fontId="0" fillId="0" borderId="33" xfId="0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 wrapText="1"/>
    </xf>
    <xf numFmtId="0" fontId="33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" fontId="7" fillId="0" borderId="33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5" fillId="0" borderId="34" xfId="42" applyFont="1" applyBorder="1" applyAlignment="1" applyProtection="1">
      <alignment horizontal="center" vertical="center" wrapText="1"/>
      <protection/>
    </xf>
    <xf numFmtId="0" fontId="15" fillId="0" borderId="35" xfId="42" applyFont="1" applyBorder="1" applyAlignment="1" applyProtection="1">
      <alignment horizontal="center" vertical="center" wrapText="1"/>
      <protection/>
    </xf>
    <xf numFmtId="0" fontId="15" fillId="0" borderId="36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37" xfId="0" applyNumberFormat="1" applyFont="1" applyBorder="1" applyAlignment="1" applyProtection="1">
      <alignment horizontal="center" vertical="center" wrapText="1"/>
      <protection locked="0"/>
    </xf>
    <xf numFmtId="0" fontId="10" fillId="0" borderId="38" xfId="0" applyNumberFormat="1" applyFont="1" applyBorder="1" applyAlignment="1" applyProtection="1">
      <alignment horizontal="center" vertical="center" wrapText="1"/>
      <protection locked="0"/>
    </xf>
    <xf numFmtId="0" fontId="10" fillId="0" borderId="39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4" fillId="0" borderId="28" xfId="42" applyNumberFormat="1" applyFont="1" applyBorder="1" applyAlignment="1" applyProtection="1">
      <alignment horizontal="center" vertical="center" wrapText="1"/>
      <protection locked="0"/>
    </xf>
    <xf numFmtId="0" fontId="4" fillId="0" borderId="40" xfId="42" applyNumberFormat="1" applyFont="1" applyBorder="1" applyAlignment="1" applyProtection="1">
      <alignment horizontal="center" vertical="center" wrapText="1"/>
      <protection locked="0"/>
    </xf>
    <xf numFmtId="0" fontId="4" fillId="0" borderId="41" xfId="42" applyNumberFormat="1" applyFont="1" applyBorder="1" applyAlignment="1" applyProtection="1">
      <alignment horizontal="center" vertical="center" wrapText="1"/>
      <protection locked="0"/>
    </xf>
    <xf numFmtId="0" fontId="4" fillId="0" borderId="29" xfId="42" applyNumberFormat="1" applyFont="1" applyBorder="1" applyAlignment="1" applyProtection="1">
      <alignment horizontal="center" vertical="center" wrapText="1"/>
      <protection locked="0"/>
    </xf>
    <xf numFmtId="0" fontId="4" fillId="0" borderId="22" xfId="42" applyNumberFormat="1" applyFont="1" applyBorder="1" applyAlignment="1" applyProtection="1">
      <alignment horizontal="center" vertical="center" wrapText="1"/>
      <protection locked="0"/>
    </xf>
    <xf numFmtId="0" fontId="4" fillId="0" borderId="42" xfId="42" applyNumberFormat="1" applyFont="1" applyBorder="1" applyAlignment="1" applyProtection="1">
      <alignment horizontal="center" vertical="center" wrapText="1"/>
      <protection locked="0"/>
    </xf>
    <xf numFmtId="0" fontId="7" fillId="0" borderId="34" xfId="0" applyNumberFormat="1" applyFont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/>
      <protection locked="0"/>
    </xf>
    <xf numFmtId="0" fontId="7" fillId="0" borderId="36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right"/>
      <protection locked="0"/>
    </xf>
    <xf numFmtId="0" fontId="32" fillId="26" borderId="34" xfId="42" applyNumberFormat="1" applyFont="1" applyFill="1" applyBorder="1" applyAlignment="1" applyProtection="1">
      <alignment horizontal="center" vertical="center" wrapText="1"/>
      <protection locked="0"/>
    </xf>
    <xf numFmtId="0" fontId="32" fillId="26" borderId="35" xfId="42" applyNumberFormat="1" applyFont="1" applyFill="1" applyBorder="1" applyAlignment="1" applyProtection="1">
      <alignment horizontal="center" vertical="center" wrapText="1"/>
      <protection locked="0"/>
    </xf>
    <xf numFmtId="0" fontId="32" fillId="26" borderId="36" xfId="42" applyNumberFormat="1" applyFont="1" applyFill="1" applyBorder="1" applyAlignment="1" applyProtection="1">
      <alignment horizontal="center" vertical="center" wrapText="1"/>
      <protection locked="0"/>
    </xf>
    <xf numFmtId="0" fontId="18" fillId="0" borderId="40" xfId="42" applyNumberFormat="1" applyFont="1" applyBorder="1" applyAlignment="1" applyProtection="1">
      <alignment horizontal="center" vertical="center"/>
      <protection locked="0"/>
    </xf>
    <xf numFmtId="0" fontId="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51" fillId="0" borderId="43" xfId="42" applyNumberFormat="1" applyFont="1" applyBorder="1" applyAlignment="1" applyProtection="1">
      <alignment horizontal="left" vertical="center" wrapText="1"/>
      <protection locked="0"/>
    </xf>
    <xf numFmtId="0" fontId="51" fillId="0" borderId="24" xfId="42" applyNumberFormat="1" applyFont="1" applyBorder="1" applyAlignment="1" applyProtection="1">
      <alignment horizontal="left" vertical="center" wrapText="1"/>
      <protection locked="0"/>
    </xf>
    <xf numFmtId="0" fontId="7" fillId="0" borderId="25" xfId="42" applyNumberFormat="1" applyFont="1" applyBorder="1" applyAlignment="1" applyProtection="1">
      <alignment horizontal="left" vertical="center" wrapText="1"/>
      <protection locked="0"/>
    </xf>
    <xf numFmtId="0" fontId="7" fillId="0" borderId="44" xfId="42" applyNumberFormat="1" applyFont="1" applyBorder="1" applyAlignment="1" applyProtection="1">
      <alignment horizontal="left" vertical="center" wrapText="1"/>
      <protection locked="0"/>
    </xf>
    <xf numFmtId="0" fontId="7" fillId="0" borderId="43" xfId="42" applyNumberFormat="1" applyFont="1" applyBorder="1" applyAlignment="1" applyProtection="1">
      <alignment horizontal="left" vertical="center" wrapText="1"/>
      <protection locked="0"/>
    </xf>
    <xf numFmtId="0" fontId="7" fillId="0" borderId="24" xfId="42" applyNumberFormat="1" applyFont="1" applyBorder="1" applyAlignment="1" applyProtection="1">
      <alignment horizontal="left" vertical="center" wrapText="1"/>
      <protection locked="0"/>
    </xf>
    <xf numFmtId="0" fontId="7" fillId="0" borderId="37" xfId="42" applyNumberFormat="1" applyFont="1" applyBorder="1" applyAlignment="1" applyProtection="1">
      <alignment horizontal="left" vertical="center" wrapText="1"/>
      <protection locked="0"/>
    </xf>
    <xf numFmtId="0" fontId="7" fillId="0" borderId="38" xfId="0" applyNumberFormat="1" applyFont="1" applyBorder="1" applyAlignment="1" applyProtection="1">
      <alignment horizontal="left" vertical="center" wrapText="1"/>
      <protection locked="0"/>
    </xf>
    <xf numFmtId="0" fontId="10" fillId="0" borderId="45" xfId="0" applyNumberFormat="1" applyFont="1" applyBorder="1" applyAlignment="1" applyProtection="1">
      <alignment horizontal="center" vertical="center" wrapText="1"/>
      <protection locked="0"/>
    </xf>
    <xf numFmtId="0" fontId="10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17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51" fillId="0" borderId="44" xfId="42" applyNumberFormat="1" applyFont="1" applyBorder="1" applyAlignment="1" applyProtection="1">
      <alignment horizontal="left" vertical="center" wrapText="1"/>
      <protection locked="0"/>
    </xf>
    <xf numFmtId="0" fontId="51" fillId="0" borderId="38" xfId="0" applyNumberFormat="1" applyFont="1" applyBorder="1" applyAlignment="1" applyProtection="1">
      <alignment horizontal="left" vertical="center" wrapText="1"/>
      <protection locked="0"/>
    </xf>
    <xf numFmtId="0" fontId="6" fillId="0" borderId="16" xfId="0" applyNumberFormat="1" applyFont="1" applyBorder="1" applyAlignment="1">
      <alignment horizontal="center"/>
    </xf>
    <xf numFmtId="0" fontId="54" fillId="0" borderId="17" xfId="0" applyNumberFormat="1" applyFont="1" applyBorder="1" applyAlignment="1">
      <alignment horizontal="center"/>
    </xf>
    <xf numFmtId="0" fontId="10" fillId="0" borderId="47" xfId="0" applyNumberFormat="1" applyFont="1" applyBorder="1" applyAlignment="1" applyProtection="1">
      <alignment horizontal="center" vertical="center" wrapText="1"/>
      <protection locked="0"/>
    </xf>
    <xf numFmtId="0" fontId="51" fillId="0" borderId="39" xfId="0" applyNumberFormat="1" applyFont="1" applyBorder="1" applyAlignment="1" applyProtection="1">
      <alignment horizontal="left" vertical="center" wrapText="1"/>
      <protection locked="0"/>
    </xf>
    <xf numFmtId="0" fontId="51" fillId="0" borderId="38" xfId="42" applyNumberFormat="1" applyFont="1" applyBorder="1" applyAlignment="1" applyProtection="1">
      <alignment horizontal="left" vertical="center" wrapText="1"/>
      <protection locked="0"/>
    </xf>
    <xf numFmtId="0" fontId="13" fillId="0" borderId="48" xfId="0" applyNumberFormat="1" applyFont="1" applyBorder="1" applyAlignment="1" applyProtection="1">
      <alignment horizontal="center" vertical="center" wrapText="1"/>
      <protection locked="0"/>
    </xf>
    <xf numFmtId="0" fontId="13" fillId="0" borderId="49" xfId="0" applyNumberFormat="1" applyFont="1" applyBorder="1" applyAlignment="1" applyProtection="1">
      <alignment horizontal="center" vertical="center" wrapText="1"/>
      <protection locked="0"/>
    </xf>
    <xf numFmtId="0" fontId="13" fillId="0" borderId="50" xfId="0" applyNumberFormat="1" applyFont="1" applyBorder="1" applyAlignment="1" applyProtection="1">
      <alignment horizontal="center" vertical="center" wrapText="1"/>
      <protection locked="0"/>
    </xf>
    <xf numFmtId="0" fontId="13" fillId="0" borderId="51" xfId="0" applyNumberFormat="1" applyFont="1" applyBorder="1" applyAlignment="1" applyProtection="1">
      <alignment horizontal="center" vertical="center" wrapText="1"/>
      <protection locked="0"/>
    </xf>
    <xf numFmtId="0" fontId="13" fillId="0" borderId="52" xfId="0" applyNumberFormat="1" applyFont="1" applyBorder="1" applyAlignment="1" applyProtection="1">
      <alignment horizontal="center" vertical="center" wrapText="1"/>
      <protection locked="0"/>
    </xf>
    <xf numFmtId="0" fontId="13" fillId="0" borderId="53" xfId="0" applyNumberFormat="1" applyFont="1" applyBorder="1" applyAlignment="1" applyProtection="1">
      <alignment horizontal="center" vertical="center" wrapText="1"/>
      <protection locked="0"/>
    </xf>
    <xf numFmtId="0" fontId="19" fillId="0" borderId="54" xfId="0" applyNumberFormat="1" applyFont="1" applyBorder="1" applyAlignment="1" applyProtection="1">
      <alignment horizontal="center" vertical="center" wrapText="1"/>
      <protection locked="0"/>
    </xf>
    <xf numFmtId="0" fontId="19" fillId="0" borderId="55" xfId="0" applyNumberFormat="1" applyFont="1" applyBorder="1" applyAlignment="1" applyProtection="1">
      <alignment horizontal="center" vertical="center" wrapText="1"/>
      <protection locked="0"/>
    </xf>
    <xf numFmtId="0" fontId="19" fillId="0" borderId="56" xfId="0" applyNumberFormat="1" applyFont="1" applyBorder="1" applyAlignment="1" applyProtection="1">
      <alignment horizontal="center" vertical="center" wrapText="1"/>
      <protection locked="0"/>
    </xf>
    <xf numFmtId="0" fontId="19" fillId="0" borderId="57" xfId="0" applyNumberFormat="1" applyFont="1" applyBorder="1" applyAlignment="1" applyProtection="1">
      <alignment horizontal="center" vertical="center" wrapText="1"/>
      <protection locked="0"/>
    </xf>
    <xf numFmtId="0" fontId="19" fillId="0" borderId="58" xfId="0" applyNumberFormat="1" applyFont="1" applyBorder="1" applyAlignment="1" applyProtection="1">
      <alignment horizontal="center" vertical="center" wrapText="1"/>
      <protection locked="0"/>
    </xf>
    <xf numFmtId="0" fontId="19" fillId="0" borderId="59" xfId="0" applyNumberFormat="1" applyFont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Border="1" applyAlignment="1" applyProtection="1">
      <alignment horizontal="center" vertical="center" wrapText="1"/>
      <protection locked="0"/>
    </xf>
    <xf numFmtId="0" fontId="12" fillId="0" borderId="61" xfId="0" applyNumberFormat="1" applyFont="1" applyBorder="1" applyAlignment="1" applyProtection="1">
      <alignment horizontal="center" vertical="center" wrapText="1"/>
      <protection locked="0"/>
    </xf>
    <xf numFmtId="0" fontId="12" fillId="0" borderId="62" xfId="0" applyNumberFormat="1" applyFont="1" applyBorder="1" applyAlignment="1" applyProtection="1">
      <alignment horizontal="center" vertical="center" wrapText="1"/>
      <protection locked="0"/>
    </xf>
    <xf numFmtId="0" fontId="12" fillId="0" borderId="63" xfId="0" applyNumberFormat="1" applyFont="1" applyBorder="1" applyAlignment="1" applyProtection="1">
      <alignment horizontal="center" vertical="center" wrapText="1"/>
      <protection locked="0"/>
    </xf>
    <xf numFmtId="0" fontId="12" fillId="0" borderId="64" xfId="0" applyNumberFormat="1" applyFont="1" applyBorder="1" applyAlignment="1" applyProtection="1">
      <alignment horizontal="center" vertical="center" wrapText="1"/>
      <protection locked="0"/>
    </xf>
    <xf numFmtId="0" fontId="12" fillId="0" borderId="65" xfId="0" applyNumberFormat="1" applyFont="1" applyBorder="1" applyAlignment="1" applyProtection="1">
      <alignment horizontal="center" vertical="center" wrapText="1"/>
      <protection locked="0"/>
    </xf>
    <xf numFmtId="0" fontId="16" fillId="0" borderId="0" xfId="42" applyNumberFormat="1" applyFont="1" applyAlignment="1" applyProtection="1">
      <alignment horizontal="center"/>
      <protection locked="0"/>
    </xf>
    <xf numFmtId="0" fontId="7" fillId="0" borderId="0" xfId="42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6" fillId="0" borderId="0" xfId="42" applyNumberFormat="1" applyFont="1" applyBorder="1" applyAlignment="1" applyProtection="1">
      <alignment horizontal="center"/>
      <protection locked="0"/>
    </xf>
    <xf numFmtId="0" fontId="8" fillId="0" borderId="32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49" fontId="8" fillId="0" borderId="67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67" xfId="42" applyFont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8" fillId="0" borderId="68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6" fillId="0" borderId="69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52" fillId="0" borderId="33" xfId="42" applyFont="1" applyBorder="1" applyAlignment="1" applyProtection="1">
      <alignment horizontal="center" vertical="center" wrapText="1"/>
      <protection/>
    </xf>
    <xf numFmtId="0" fontId="53" fillId="0" borderId="68" xfId="0" applyFont="1" applyBorder="1" applyAlignment="1">
      <alignment horizontal="center" vertical="center" wrapText="1"/>
    </xf>
    <xf numFmtId="49" fontId="7" fillId="0" borderId="67" xfId="0" applyNumberFormat="1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left" vertical="center"/>
    </xf>
    <xf numFmtId="0" fontId="28" fillId="0" borderId="32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/>
    </xf>
    <xf numFmtId="0" fontId="7" fillId="0" borderId="67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8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26" fillId="0" borderId="72" xfId="0" applyNumberFormat="1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49" fontId="26" fillId="0" borderId="79" xfId="0" applyNumberFormat="1" applyFont="1" applyBorder="1" applyAlignment="1">
      <alignment horizontal="center" vertical="center" wrapText="1"/>
    </xf>
    <xf numFmtId="49" fontId="26" fillId="0" borderId="66" xfId="0" applyNumberFormat="1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27" fillId="0" borderId="85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30" fillId="0" borderId="67" xfId="0" applyNumberFormat="1" applyFont="1" applyBorder="1" applyAlignment="1">
      <alignment horizontal="center" vertical="center" wrapText="1"/>
    </xf>
    <xf numFmtId="0" fontId="30" fillId="0" borderId="33" xfId="0" applyNumberFormat="1" applyFont="1" applyBorder="1" applyAlignment="1">
      <alignment horizontal="center" vertical="center" wrapText="1"/>
    </xf>
    <xf numFmtId="0" fontId="28" fillId="0" borderId="32" xfId="0" applyNumberFormat="1" applyFont="1" applyBorder="1" applyAlignment="1">
      <alignment horizontal="center" vertical="center" wrapText="1"/>
    </xf>
    <xf numFmtId="0" fontId="28" fillId="0" borderId="66" xfId="0" applyNumberFormat="1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30" fillId="0" borderId="33" xfId="0" applyNumberFormat="1" applyFont="1" applyBorder="1" applyAlignment="1">
      <alignment horizontal="center" vertical="center" wrapText="1"/>
    </xf>
    <xf numFmtId="0" fontId="30" fillId="0" borderId="68" xfId="0" applyNumberFormat="1" applyFont="1" applyBorder="1" applyAlignment="1">
      <alignment horizontal="center" vertical="center" wrapText="1"/>
    </xf>
    <xf numFmtId="0" fontId="30" fillId="0" borderId="67" xfId="0" applyNumberFormat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8" fillId="0" borderId="76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/>
    </xf>
    <xf numFmtId="0" fontId="0" fillId="0" borderId="21" xfId="42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/>
    </xf>
    <xf numFmtId="0" fontId="0" fillId="0" borderId="33" xfId="42" applyFont="1" applyBorder="1" applyAlignment="1" applyProtection="1">
      <alignment horizontal="left" vertical="center" wrapText="1"/>
      <protection/>
    </xf>
    <xf numFmtId="0" fontId="8" fillId="0" borderId="68" xfId="0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0" fillId="0" borderId="67" xfId="42" applyFont="1" applyBorder="1" applyAlignment="1" applyProtection="1">
      <alignment horizontal="left" vertical="center" wrapText="1"/>
      <protection/>
    </xf>
    <xf numFmtId="0" fontId="28" fillId="0" borderId="15" xfId="0" applyFont="1" applyBorder="1" applyAlignment="1">
      <alignment horizontal="center" vertical="center" wrapText="1"/>
    </xf>
    <xf numFmtId="0" fontId="52" fillId="0" borderId="33" xfId="42" applyFont="1" applyBorder="1" applyAlignment="1" applyProtection="1">
      <alignment horizontal="left" vertical="center" wrapText="1"/>
      <protection/>
    </xf>
    <xf numFmtId="0" fontId="53" fillId="0" borderId="68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32" xfId="42" applyFont="1" applyFill="1" applyBorder="1" applyAlignment="1" applyProtection="1">
      <alignment horizontal="left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8" fillId="0" borderId="89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7" fillId="0" borderId="80" xfId="42" applyFont="1" applyFill="1" applyBorder="1" applyAlignment="1" applyProtection="1">
      <alignment horizontal="left" vertical="center" wrapText="1"/>
      <protection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17" borderId="33" xfId="0" applyFont="1" applyFill="1" applyBorder="1" applyAlignment="1">
      <alignment horizontal="center" vertical="center" wrapText="1"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7" fillId="27" borderId="33" xfId="0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49" fontId="8" fillId="0" borderId="38" xfId="0" applyNumberFormat="1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24" fillId="17" borderId="28" xfId="0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horizontal="center" vertical="center"/>
    </xf>
    <xf numFmtId="0" fontId="24" fillId="17" borderId="29" xfId="0" applyFont="1" applyFill="1" applyBorder="1" applyAlignment="1">
      <alignment horizontal="center" vertical="center"/>
    </xf>
    <xf numFmtId="0" fontId="25" fillId="0" borderId="4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28" borderId="28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4" fillId="28" borderId="29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5" fillId="26" borderId="34" xfId="42" applyFont="1" applyFill="1" applyBorder="1" applyAlignment="1" applyProtection="1">
      <alignment horizontal="center" vertical="center" wrapText="1"/>
      <protection/>
    </xf>
    <xf numFmtId="0" fontId="15" fillId="26" borderId="35" xfId="42" applyFont="1" applyFill="1" applyBorder="1" applyAlignment="1" applyProtection="1">
      <alignment horizontal="center" vertical="center" wrapText="1"/>
      <protection/>
    </xf>
    <xf numFmtId="0" fontId="15" fillId="26" borderId="36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27" borderId="34" xfId="42" applyFont="1" applyFill="1" applyBorder="1" applyAlignment="1" applyProtection="1">
      <alignment horizontal="center" vertical="center"/>
      <protection/>
    </xf>
    <xf numFmtId="0" fontId="23" fillId="27" borderId="35" xfId="42" applyFont="1" applyFill="1" applyBorder="1" applyAlignment="1" applyProtection="1">
      <alignment horizontal="center" vertical="center"/>
      <protection/>
    </xf>
    <xf numFmtId="0" fontId="23" fillId="27" borderId="36" xfId="42" applyFont="1" applyFill="1" applyBorder="1" applyAlignment="1" applyProtection="1">
      <alignment horizontal="center" vertical="center"/>
      <protection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25" xfId="42" applyFont="1" applyBorder="1" applyAlignment="1" applyProtection="1">
      <alignment horizontal="left" vertical="center" wrapText="1"/>
      <protection/>
    </xf>
    <xf numFmtId="0" fontId="7" fillId="0" borderId="44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3" xfId="42" applyFont="1" applyBorder="1" applyAlignment="1" applyProtection="1">
      <alignment horizontal="left" vertical="center" wrapText="1"/>
      <protection/>
    </xf>
    <xf numFmtId="0" fontId="7" fillId="0" borderId="24" xfId="42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>
      <alignment horizontal="center" vertical="center" wrapText="1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8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10" fillId="0" borderId="91" xfId="0" applyFont="1" applyBorder="1" applyAlignment="1">
      <alignment horizontal="center" vertical="center" wrapText="1"/>
    </xf>
    <xf numFmtId="0" fontId="55" fillId="0" borderId="37" xfId="0" applyNumberFormat="1" applyFont="1" applyBorder="1" applyAlignment="1">
      <alignment horizontal="left" vertical="center" wrapText="1"/>
    </xf>
    <xf numFmtId="0" fontId="55" fillId="0" borderId="37" xfId="0" applyNumberFormat="1" applyFont="1" applyBorder="1" applyAlignment="1">
      <alignment horizontal="center" vertical="center" wrapText="1"/>
    </xf>
    <xf numFmtId="0" fontId="55" fillId="0" borderId="85" xfId="42" applyFont="1" applyFill="1" applyBorder="1" applyAlignment="1" applyProtection="1">
      <alignment horizontal="center" vertical="center" wrapText="1"/>
      <protection/>
    </xf>
    <xf numFmtId="0" fontId="55" fillId="0" borderId="67" xfId="0" applyNumberFormat="1" applyFont="1" applyBorder="1" applyAlignment="1">
      <alignment horizontal="center" vertical="center" wrapText="1"/>
    </xf>
    <xf numFmtId="0" fontId="55" fillId="0" borderId="67" xfId="0" applyNumberFormat="1" applyFont="1" applyBorder="1" applyAlignment="1">
      <alignment horizontal="left" vertical="center" wrapText="1"/>
    </xf>
    <xf numFmtId="0" fontId="55" fillId="0" borderId="72" xfId="0" applyNumberFormat="1" applyFont="1" applyBorder="1" applyAlignment="1">
      <alignment horizontal="left" vertical="center" wrapText="1"/>
    </xf>
    <xf numFmtId="0" fontId="55" fillId="0" borderId="38" xfId="0" applyNumberFormat="1" applyFont="1" applyBorder="1" applyAlignment="1">
      <alignment horizontal="left" vertical="center" wrapText="1"/>
    </xf>
    <xf numFmtId="0" fontId="55" fillId="0" borderId="38" xfId="0" applyNumberFormat="1" applyFont="1" applyBorder="1" applyAlignment="1">
      <alignment horizontal="center" vertical="center" wrapText="1"/>
    </xf>
    <xf numFmtId="0" fontId="55" fillId="0" borderId="89" xfId="42" applyFont="1" applyFill="1" applyBorder="1" applyAlignment="1" applyProtection="1">
      <alignment horizontal="center" vertical="center" wrapText="1"/>
      <protection/>
    </xf>
    <xf numFmtId="0" fontId="55" fillId="0" borderId="33" xfId="0" applyNumberFormat="1" applyFont="1" applyBorder="1" applyAlignment="1">
      <alignment horizontal="center" vertical="center" wrapText="1"/>
    </xf>
    <xf numFmtId="0" fontId="55" fillId="0" borderId="33" xfId="0" applyNumberFormat="1" applyFont="1" applyBorder="1" applyAlignment="1">
      <alignment horizontal="left" vertical="center" wrapText="1"/>
    </xf>
    <xf numFmtId="0" fontId="55" fillId="0" borderId="73" xfId="0" applyNumberFormat="1" applyFont="1" applyBorder="1" applyAlignment="1">
      <alignment horizontal="left" vertical="center" wrapText="1"/>
    </xf>
    <xf numFmtId="0" fontId="56" fillId="0" borderId="25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 wrapText="1"/>
    </xf>
    <xf numFmtId="0" fontId="55" fillId="0" borderId="87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9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8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276225</xdr:colOff>
      <xdr:row>2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1</xdr:col>
      <xdr:colOff>152400</xdr:colOff>
      <xdr:row>2</xdr:row>
      <xdr:rowOff>57150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495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7;&#1089;&#1082;&#1080;&#1085;&#1057;&#1052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88;&#1077;&#1089;&#1082;&#1080;&#1085;&#1057;&#1052;\&#1055;&#1088;&#1086;&#1090;&#1086;&#1082;&#1086;&#1083;&#1099;\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2">
          <cell r="A2" t="str">
            <v>Чемпионат России по БОЕВОМУ САМБО </v>
          </cell>
        </row>
        <row r="3">
          <cell r="A3" t="str">
            <v>17-20 февраля 2015г.                                                         г.Красноярск</v>
          </cell>
        </row>
        <row r="6">
          <cell r="A6" t="str">
            <v>Гл. судья, судья МК</v>
          </cell>
        </row>
        <row r="8">
          <cell r="G8" t="str">
            <v>/г.Москва/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полуфинал"/>
      <sheetName val="Итоговый"/>
      <sheetName val="СТАРТОВЫЙ"/>
      <sheetName val="наградной лист"/>
    </sheetNames>
    <sheetDataSet>
      <sheetData sheetId="0">
        <row r="4">
          <cell r="D4" t="str">
            <v>в.к. 51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30 сентября - 4 октября 2016г.                г.Кстово (Россия)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94"/>
  <sheetViews>
    <sheetView zoomScalePageLayoutView="0" workbookViewId="0" topLeftCell="A55">
      <selection activeCell="H82" sqref="B6:H83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7.57421875" style="0" customWidth="1"/>
    <col min="8" max="8" width="22.28125" style="0" customWidth="1"/>
  </cols>
  <sheetData>
    <row r="1" spans="1:8" ht="21.75" customHeight="1" thickBot="1">
      <c r="A1" s="259" t="s">
        <v>29</v>
      </c>
      <c r="B1" s="259"/>
      <c r="C1" s="259"/>
      <c r="D1" s="259"/>
      <c r="E1" s="259"/>
      <c r="F1" s="259"/>
      <c r="G1" s="259"/>
      <c r="H1" s="259"/>
    </row>
    <row r="2" spans="2:8" ht="19.5" customHeight="1" thickBot="1">
      <c r="B2" s="260" t="s">
        <v>32</v>
      </c>
      <c r="C2" s="260"/>
      <c r="D2" s="261" t="s">
        <v>70</v>
      </c>
      <c r="E2" s="262"/>
      <c r="F2" s="262"/>
      <c r="G2" s="262"/>
      <c r="H2" s="263"/>
    </row>
    <row r="3" spans="1:8" ht="12.75" customHeight="1">
      <c r="A3" s="265" t="str">
        <f>Итоговый!B3</f>
        <v>30 сентября - 4 октября 2016г.                г.Кстово (Россия)</v>
      </c>
      <c r="B3" s="265"/>
      <c r="C3" s="265"/>
      <c r="D3" s="265"/>
      <c r="E3" s="265"/>
      <c r="F3" s="265"/>
      <c r="G3" s="264" t="s">
        <v>71</v>
      </c>
      <c r="H3" s="264"/>
    </row>
    <row r="4" spans="1:8" ht="12.75" customHeight="1">
      <c r="A4" s="228" t="s">
        <v>2</v>
      </c>
      <c r="B4" s="255" t="s">
        <v>3</v>
      </c>
      <c r="C4" s="228" t="s">
        <v>4</v>
      </c>
      <c r="D4" s="228" t="s">
        <v>5</v>
      </c>
      <c r="E4" s="237" t="s">
        <v>6</v>
      </c>
      <c r="F4" s="238"/>
      <c r="G4" s="228" t="s">
        <v>8</v>
      </c>
      <c r="H4" s="228" t="s">
        <v>7</v>
      </c>
    </row>
    <row r="5" spans="1:8" ht="12.75" customHeight="1">
      <c r="A5" s="215"/>
      <c r="B5" s="256"/>
      <c r="C5" s="215"/>
      <c r="D5" s="215"/>
      <c r="E5" s="239"/>
      <c r="F5" s="240"/>
      <c r="G5" s="215"/>
      <c r="H5" s="215"/>
    </row>
    <row r="6" spans="1:8" ht="12.75" customHeight="1">
      <c r="A6" s="217">
        <v>1</v>
      </c>
      <c r="B6" s="227">
        <v>1</v>
      </c>
      <c r="C6" s="221" t="s">
        <v>200</v>
      </c>
      <c r="D6" s="228" t="s">
        <v>201</v>
      </c>
      <c r="E6" s="219" t="s">
        <v>197</v>
      </c>
      <c r="F6" s="221" t="s">
        <v>198</v>
      </c>
      <c r="G6" s="223"/>
      <c r="H6" s="221" t="s">
        <v>202</v>
      </c>
    </row>
    <row r="7" spans="1:8" ht="15" customHeight="1">
      <c r="A7" s="217"/>
      <c r="B7" s="227"/>
      <c r="C7" s="222"/>
      <c r="D7" s="215"/>
      <c r="E7" s="219"/>
      <c r="F7" s="222"/>
      <c r="G7" s="224"/>
      <c r="H7" s="222"/>
    </row>
    <row r="8" spans="1:8" ht="12.75" customHeight="1">
      <c r="A8" s="217">
        <v>2</v>
      </c>
      <c r="B8" s="232">
        <v>2</v>
      </c>
      <c r="C8" s="221" t="s">
        <v>179</v>
      </c>
      <c r="D8" s="214" t="s">
        <v>180</v>
      </c>
      <c r="E8" s="219" t="s">
        <v>74</v>
      </c>
      <c r="F8" s="211" t="s">
        <v>181</v>
      </c>
      <c r="G8" s="223"/>
      <c r="H8" s="221" t="s">
        <v>182</v>
      </c>
    </row>
    <row r="9" spans="1:8" ht="15" customHeight="1">
      <c r="A9" s="217"/>
      <c r="B9" s="232"/>
      <c r="C9" s="222"/>
      <c r="D9" s="236"/>
      <c r="E9" s="219"/>
      <c r="F9" s="212"/>
      <c r="G9" s="224"/>
      <c r="H9" s="236"/>
    </row>
    <row r="10" spans="1:8" ht="15" customHeight="1">
      <c r="A10" s="217">
        <v>3</v>
      </c>
      <c r="B10" s="227">
        <v>3</v>
      </c>
      <c r="C10" s="221" t="s">
        <v>191</v>
      </c>
      <c r="D10" s="214" t="s">
        <v>192</v>
      </c>
      <c r="E10" s="220" t="s">
        <v>193</v>
      </c>
      <c r="F10" s="221" t="s">
        <v>194</v>
      </c>
      <c r="G10" s="223"/>
      <c r="H10" s="221" t="s">
        <v>195</v>
      </c>
    </row>
    <row r="11" spans="1:8" ht="15.75" customHeight="1">
      <c r="A11" s="217"/>
      <c r="B11" s="227"/>
      <c r="C11" s="222"/>
      <c r="D11" s="235"/>
      <c r="E11" s="220"/>
      <c r="F11" s="222"/>
      <c r="G11" s="224"/>
      <c r="H11" s="222"/>
    </row>
    <row r="12" spans="1:8" ht="12.75" customHeight="1">
      <c r="A12" s="217">
        <v>4</v>
      </c>
      <c r="B12" s="232">
        <v>4</v>
      </c>
      <c r="C12" s="221" t="s">
        <v>107</v>
      </c>
      <c r="D12" s="214" t="s">
        <v>108</v>
      </c>
      <c r="E12" s="217" t="s">
        <v>109</v>
      </c>
      <c r="F12" s="211" t="s">
        <v>110</v>
      </c>
      <c r="G12" s="223"/>
      <c r="H12" s="221" t="s">
        <v>111</v>
      </c>
    </row>
    <row r="13" spans="1:8" ht="15" customHeight="1">
      <c r="A13" s="217"/>
      <c r="B13" s="232"/>
      <c r="C13" s="222"/>
      <c r="D13" s="215"/>
      <c r="E13" s="217"/>
      <c r="F13" s="212"/>
      <c r="G13" s="224"/>
      <c r="H13" s="222"/>
    </row>
    <row r="14" spans="1:8" ht="12.75" customHeight="1">
      <c r="A14" s="217">
        <v>5</v>
      </c>
      <c r="B14" s="227">
        <v>5</v>
      </c>
      <c r="C14" s="221" t="s">
        <v>161</v>
      </c>
      <c r="D14" s="228" t="s">
        <v>162</v>
      </c>
      <c r="E14" s="218" t="s">
        <v>95</v>
      </c>
      <c r="F14" s="221" t="s">
        <v>163</v>
      </c>
      <c r="G14" s="223"/>
      <c r="H14" s="221" t="s">
        <v>164</v>
      </c>
    </row>
    <row r="15" spans="1:8" ht="15" customHeight="1">
      <c r="A15" s="217"/>
      <c r="B15" s="227"/>
      <c r="C15" s="222"/>
      <c r="D15" s="215"/>
      <c r="E15" s="218"/>
      <c r="F15" s="222"/>
      <c r="G15" s="224"/>
      <c r="H15" s="222"/>
    </row>
    <row r="16" spans="1:8" ht="12.75" customHeight="1">
      <c r="A16" s="217">
        <v>6</v>
      </c>
      <c r="B16" s="227">
        <v>6</v>
      </c>
      <c r="C16" s="221" t="s">
        <v>147</v>
      </c>
      <c r="D16" s="214" t="s">
        <v>148</v>
      </c>
      <c r="E16" s="217" t="s">
        <v>149</v>
      </c>
      <c r="F16" s="221" t="s">
        <v>150</v>
      </c>
      <c r="G16" s="223"/>
      <c r="H16" s="221" t="s">
        <v>151</v>
      </c>
    </row>
    <row r="17" spans="1:8" ht="15" customHeight="1">
      <c r="A17" s="217"/>
      <c r="B17" s="227"/>
      <c r="C17" s="222"/>
      <c r="D17" s="215"/>
      <c r="E17" s="217"/>
      <c r="F17" s="222"/>
      <c r="G17" s="224"/>
      <c r="H17" s="222"/>
    </row>
    <row r="18" spans="1:8" ht="12.75" customHeight="1">
      <c r="A18" s="217">
        <v>7</v>
      </c>
      <c r="B18" s="232">
        <v>7</v>
      </c>
      <c r="C18" s="221" t="s">
        <v>158</v>
      </c>
      <c r="D18" s="228" t="s">
        <v>159</v>
      </c>
      <c r="E18" s="217" t="s">
        <v>149</v>
      </c>
      <c r="F18" s="221" t="s">
        <v>150</v>
      </c>
      <c r="G18" s="223"/>
      <c r="H18" s="221" t="s">
        <v>160</v>
      </c>
    </row>
    <row r="19" spans="1:8" ht="15" customHeight="1">
      <c r="A19" s="217"/>
      <c r="B19" s="232"/>
      <c r="C19" s="222"/>
      <c r="D19" s="215"/>
      <c r="E19" s="217"/>
      <c r="F19" s="222"/>
      <c r="G19" s="224"/>
      <c r="H19" s="222"/>
    </row>
    <row r="20" spans="1:8" ht="12.75" customHeight="1">
      <c r="A20" s="217">
        <v>8</v>
      </c>
      <c r="B20" s="232">
        <v>8</v>
      </c>
      <c r="C20" s="225" t="s">
        <v>165</v>
      </c>
      <c r="D20" s="233" t="s">
        <v>166</v>
      </c>
      <c r="E20" s="217" t="s">
        <v>95</v>
      </c>
      <c r="F20" s="211" t="s">
        <v>163</v>
      </c>
      <c r="G20" s="223"/>
      <c r="H20" s="221" t="s">
        <v>164</v>
      </c>
    </row>
    <row r="21" spans="1:8" ht="15" customHeight="1">
      <c r="A21" s="217"/>
      <c r="B21" s="232"/>
      <c r="C21" s="226"/>
      <c r="D21" s="234"/>
      <c r="E21" s="217"/>
      <c r="F21" s="212"/>
      <c r="G21" s="224"/>
      <c r="H21" s="222"/>
    </row>
    <row r="22" spans="1:8" ht="12.75" customHeight="1">
      <c r="A22" s="217">
        <v>9</v>
      </c>
      <c r="B22" s="227">
        <v>9</v>
      </c>
      <c r="C22" s="221" t="s">
        <v>183</v>
      </c>
      <c r="D22" s="228" t="s">
        <v>184</v>
      </c>
      <c r="E22" s="219" t="s">
        <v>79</v>
      </c>
      <c r="F22" s="221" t="s">
        <v>185</v>
      </c>
      <c r="G22" s="230"/>
      <c r="H22" s="221" t="s">
        <v>186</v>
      </c>
    </row>
    <row r="23" spans="1:8" ht="15" customHeight="1">
      <c r="A23" s="217"/>
      <c r="B23" s="227"/>
      <c r="C23" s="222"/>
      <c r="D23" s="215"/>
      <c r="E23" s="219"/>
      <c r="F23" s="222"/>
      <c r="G23" s="231"/>
      <c r="H23" s="222"/>
    </row>
    <row r="24" spans="1:8" ht="12.75" customHeight="1">
      <c r="A24" s="217">
        <v>10</v>
      </c>
      <c r="B24" s="232">
        <v>10</v>
      </c>
      <c r="C24" s="221" t="s">
        <v>203</v>
      </c>
      <c r="D24" s="228" t="s">
        <v>204</v>
      </c>
      <c r="E24" s="218" t="s">
        <v>95</v>
      </c>
      <c r="F24" s="221" t="s">
        <v>205</v>
      </c>
      <c r="G24" s="223"/>
      <c r="H24" s="221" t="s">
        <v>206</v>
      </c>
    </row>
    <row r="25" spans="1:8" ht="15" customHeight="1">
      <c r="A25" s="217"/>
      <c r="B25" s="232"/>
      <c r="C25" s="222"/>
      <c r="D25" s="215"/>
      <c r="E25" s="218"/>
      <c r="F25" s="222"/>
      <c r="G25" s="224"/>
      <c r="H25" s="222"/>
    </row>
    <row r="26" spans="1:8" ht="12.75" customHeight="1">
      <c r="A26" s="217">
        <v>11</v>
      </c>
      <c r="B26" s="227">
        <v>11</v>
      </c>
      <c r="C26" s="221" t="s">
        <v>82</v>
      </c>
      <c r="D26" s="228" t="s">
        <v>83</v>
      </c>
      <c r="E26" s="217" t="s">
        <v>84</v>
      </c>
      <c r="F26" s="221" t="s">
        <v>85</v>
      </c>
      <c r="G26" s="223"/>
      <c r="H26" s="221" t="s">
        <v>86</v>
      </c>
    </row>
    <row r="27" spans="1:8" ht="15" customHeight="1">
      <c r="A27" s="217"/>
      <c r="B27" s="227"/>
      <c r="C27" s="222"/>
      <c r="D27" s="215"/>
      <c r="E27" s="217"/>
      <c r="F27" s="222"/>
      <c r="G27" s="224"/>
      <c r="H27" s="222"/>
    </row>
    <row r="28" spans="1:8" ht="15.75" customHeight="1">
      <c r="A28" s="217">
        <v>12</v>
      </c>
      <c r="B28" s="227">
        <v>12</v>
      </c>
      <c r="C28" s="211" t="s">
        <v>72</v>
      </c>
      <c r="D28" s="213" t="s">
        <v>73</v>
      </c>
      <c r="E28" s="218" t="s">
        <v>74</v>
      </c>
      <c r="F28" s="225" t="s">
        <v>75</v>
      </c>
      <c r="G28" s="223"/>
      <c r="H28" s="221" t="s">
        <v>76</v>
      </c>
    </row>
    <row r="29" spans="1:8" ht="15" customHeight="1">
      <c r="A29" s="217"/>
      <c r="B29" s="227"/>
      <c r="C29" s="212"/>
      <c r="D29" s="229"/>
      <c r="E29" s="218"/>
      <c r="F29" s="226"/>
      <c r="G29" s="224"/>
      <c r="H29" s="222"/>
    </row>
    <row r="30" spans="1:8" ht="12.75" customHeight="1">
      <c r="A30" s="217">
        <v>13</v>
      </c>
      <c r="B30" s="227">
        <v>13</v>
      </c>
      <c r="C30" s="221" t="s">
        <v>167</v>
      </c>
      <c r="D30" s="228" t="s">
        <v>168</v>
      </c>
      <c r="E30" s="219" t="s">
        <v>169</v>
      </c>
      <c r="F30" s="221" t="s">
        <v>170</v>
      </c>
      <c r="G30" s="223"/>
      <c r="H30" s="221" t="s">
        <v>171</v>
      </c>
    </row>
    <row r="31" spans="1:8" ht="15" customHeight="1">
      <c r="A31" s="217"/>
      <c r="B31" s="227"/>
      <c r="C31" s="222"/>
      <c r="D31" s="215"/>
      <c r="E31" s="219"/>
      <c r="F31" s="222"/>
      <c r="G31" s="224"/>
      <c r="H31" s="222"/>
    </row>
    <row r="32" spans="1:8" ht="12.75" customHeight="1">
      <c r="A32" s="217">
        <v>14</v>
      </c>
      <c r="B32" s="227">
        <v>14</v>
      </c>
      <c r="C32" s="221" t="s">
        <v>176</v>
      </c>
      <c r="D32" s="214" t="s">
        <v>177</v>
      </c>
      <c r="E32" s="219" t="s">
        <v>74</v>
      </c>
      <c r="F32" s="221" t="s">
        <v>174</v>
      </c>
      <c r="G32" s="223"/>
      <c r="H32" s="221" t="s">
        <v>178</v>
      </c>
    </row>
    <row r="33" spans="1:8" ht="15" customHeight="1">
      <c r="A33" s="217"/>
      <c r="B33" s="227"/>
      <c r="C33" s="222"/>
      <c r="D33" s="215"/>
      <c r="E33" s="219"/>
      <c r="F33" s="222"/>
      <c r="G33" s="224"/>
      <c r="H33" s="222"/>
    </row>
    <row r="34" spans="1:8" ht="12.75" customHeight="1">
      <c r="A34" s="217">
        <v>15</v>
      </c>
      <c r="B34" s="232">
        <v>15</v>
      </c>
      <c r="C34" s="225" t="s">
        <v>129</v>
      </c>
      <c r="D34" s="233" t="s">
        <v>130</v>
      </c>
      <c r="E34" s="218" t="s">
        <v>74</v>
      </c>
      <c r="F34" s="225" t="s">
        <v>75</v>
      </c>
      <c r="G34" s="233"/>
      <c r="H34" s="225" t="s">
        <v>131</v>
      </c>
    </row>
    <row r="35" spans="1:8" ht="15" customHeight="1">
      <c r="A35" s="217"/>
      <c r="B35" s="232"/>
      <c r="C35" s="226"/>
      <c r="D35" s="234"/>
      <c r="E35" s="218"/>
      <c r="F35" s="226"/>
      <c r="G35" s="234"/>
      <c r="H35" s="226"/>
    </row>
    <row r="36" spans="1:8" ht="15.75" customHeight="1">
      <c r="A36" s="217">
        <v>16</v>
      </c>
      <c r="B36" s="227">
        <v>16</v>
      </c>
      <c r="C36" s="221" t="s">
        <v>155</v>
      </c>
      <c r="D36" s="228" t="s">
        <v>156</v>
      </c>
      <c r="E36" s="217" t="s">
        <v>149</v>
      </c>
      <c r="F36" s="221" t="s">
        <v>150</v>
      </c>
      <c r="G36" s="223"/>
      <c r="H36" s="221" t="s">
        <v>157</v>
      </c>
    </row>
    <row r="37" spans="1:8" ht="12.75" customHeight="1">
      <c r="A37" s="217"/>
      <c r="B37" s="227"/>
      <c r="C37" s="222"/>
      <c r="D37" s="215"/>
      <c r="E37" s="217"/>
      <c r="F37" s="222"/>
      <c r="G37" s="224"/>
      <c r="H37" s="222"/>
    </row>
    <row r="38" spans="1:8" ht="12.75" customHeight="1">
      <c r="A38" s="217">
        <v>17</v>
      </c>
      <c r="B38" s="232">
        <v>17</v>
      </c>
      <c r="C38" s="221" t="s">
        <v>93</v>
      </c>
      <c r="D38" s="214" t="s">
        <v>94</v>
      </c>
      <c r="E38" s="217" t="s">
        <v>95</v>
      </c>
      <c r="F38" s="241" t="s">
        <v>96</v>
      </c>
      <c r="G38" s="230"/>
      <c r="H38" s="221" t="s">
        <v>97</v>
      </c>
    </row>
    <row r="39" spans="1:8" ht="12.75" customHeight="1">
      <c r="A39" s="217"/>
      <c r="B39" s="232"/>
      <c r="C39" s="222"/>
      <c r="D39" s="236"/>
      <c r="E39" s="217"/>
      <c r="F39" s="242"/>
      <c r="G39" s="231"/>
      <c r="H39" s="222"/>
    </row>
    <row r="40" spans="1:8" ht="12.75" customHeight="1">
      <c r="A40" s="217">
        <v>18</v>
      </c>
      <c r="B40" s="227">
        <v>18</v>
      </c>
      <c r="C40" s="225" t="s">
        <v>207</v>
      </c>
      <c r="D40" s="233" t="s">
        <v>208</v>
      </c>
      <c r="E40" s="218" t="s">
        <v>109</v>
      </c>
      <c r="F40" s="225" t="s">
        <v>110</v>
      </c>
      <c r="G40" s="233"/>
      <c r="H40" s="225" t="s">
        <v>209</v>
      </c>
    </row>
    <row r="41" spans="1:8" ht="12.75" customHeight="1">
      <c r="A41" s="217"/>
      <c r="B41" s="227"/>
      <c r="C41" s="226"/>
      <c r="D41" s="234"/>
      <c r="E41" s="218"/>
      <c r="F41" s="226"/>
      <c r="G41" s="234"/>
      <c r="H41" s="226"/>
    </row>
    <row r="42" spans="1:8" ht="12.75" customHeight="1">
      <c r="A42" s="217">
        <v>19</v>
      </c>
      <c r="B42" s="232">
        <v>19</v>
      </c>
      <c r="C42" s="221" t="s">
        <v>125</v>
      </c>
      <c r="D42" s="228" t="s">
        <v>126</v>
      </c>
      <c r="E42" s="217" t="s">
        <v>79</v>
      </c>
      <c r="F42" s="225" t="s">
        <v>80</v>
      </c>
      <c r="G42" s="230"/>
      <c r="H42" s="221" t="s">
        <v>119</v>
      </c>
    </row>
    <row r="43" spans="1:8" ht="12.75" customHeight="1">
      <c r="A43" s="217"/>
      <c r="B43" s="232"/>
      <c r="C43" s="222"/>
      <c r="D43" s="215"/>
      <c r="E43" s="217"/>
      <c r="F43" s="226"/>
      <c r="G43" s="231"/>
      <c r="H43" s="222"/>
    </row>
    <row r="44" spans="1:8" ht="12.75" customHeight="1">
      <c r="A44" s="217">
        <v>20</v>
      </c>
      <c r="B44" s="232">
        <v>20</v>
      </c>
      <c r="C44" s="221" t="s">
        <v>120</v>
      </c>
      <c r="D44" s="228" t="s">
        <v>121</v>
      </c>
      <c r="E44" s="217" t="s">
        <v>79</v>
      </c>
      <c r="F44" s="225" t="s">
        <v>80</v>
      </c>
      <c r="G44" s="223"/>
      <c r="H44" s="221" t="s">
        <v>122</v>
      </c>
    </row>
    <row r="45" spans="1:8" ht="12.75" customHeight="1">
      <c r="A45" s="217"/>
      <c r="B45" s="232"/>
      <c r="C45" s="222"/>
      <c r="D45" s="215"/>
      <c r="E45" s="217"/>
      <c r="F45" s="226"/>
      <c r="G45" s="224"/>
      <c r="H45" s="222"/>
    </row>
    <row r="46" spans="1:8" ht="12.75" customHeight="1">
      <c r="A46" s="217">
        <v>21</v>
      </c>
      <c r="B46" s="232">
        <v>21</v>
      </c>
      <c r="C46" s="221" t="s">
        <v>172</v>
      </c>
      <c r="D46" s="214" t="s">
        <v>173</v>
      </c>
      <c r="E46" s="219" t="s">
        <v>74</v>
      </c>
      <c r="F46" s="221" t="s">
        <v>174</v>
      </c>
      <c r="G46" s="223"/>
      <c r="H46" s="221" t="s">
        <v>175</v>
      </c>
    </row>
    <row r="47" spans="1:8" ht="12.75" customHeight="1">
      <c r="A47" s="217"/>
      <c r="B47" s="232"/>
      <c r="C47" s="222"/>
      <c r="D47" s="215"/>
      <c r="E47" s="219"/>
      <c r="F47" s="222"/>
      <c r="G47" s="224"/>
      <c r="H47" s="222"/>
    </row>
    <row r="48" spans="1:8" ht="12.75" customHeight="1">
      <c r="A48" s="217">
        <v>22</v>
      </c>
      <c r="B48" s="227">
        <v>22</v>
      </c>
      <c r="C48" s="243" t="s">
        <v>132</v>
      </c>
      <c r="D48" s="244" t="s">
        <v>133</v>
      </c>
      <c r="E48" s="218" t="s">
        <v>74</v>
      </c>
      <c r="F48" s="225" t="s">
        <v>75</v>
      </c>
      <c r="G48" s="246"/>
      <c r="H48" s="243" t="s">
        <v>134</v>
      </c>
    </row>
    <row r="49" spans="1:8" ht="12.75" customHeight="1">
      <c r="A49" s="217"/>
      <c r="B49" s="227"/>
      <c r="C49" s="243"/>
      <c r="D49" s="245"/>
      <c r="E49" s="218"/>
      <c r="F49" s="226"/>
      <c r="G49" s="246"/>
      <c r="H49" s="245"/>
    </row>
    <row r="50" spans="1:8" ht="12.75" customHeight="1">
      <c r="A50" s="217">
        <v>23</v>
      </c>
      <c r="B50" s="232">
        <v>23</v>
      </c>
      <c r="C50" s="247" t="s">
        <v>101</v>
      </c>
      <c r="D50" s="218" t="s">
        <v>102</v>
      </c>
      <c r="E50" s="217" t="s">
        <v>95</v>
      </c>
      <c r="F50" s="241" t="s">
        <v>96</v>
      </c>
      <c r="G50" s="218"/>
      <c r="H50" s="247" t="s">
        <v>103</v>
      </c>
    </row>
    <row r="51" spans="1:8" ht="12.75" customHeight="1">
      <c r="A51" s="217"/>
      <c r="B51" s="232"/>
      <c r="C51" s="247"/>
      <c r="D51" s="218"/>
      <c r="E51" s="217"/>
      <c r="F51" s="242"/>
      <c r="G51" s="218"/>
      <c r="H51" s="247"/>
    </row>
    <row r="52" spans="1:8" ht="12.75" customHeight="1">
      <c r="A52" s="217">
        <v>24</v>
      </c>
      <c r="B52" s="227">
        <v>24</v>
      </c>
      <c r="C52" s="247" t="s">
        <v>90</v>
      </c>
      <c r="D52" s="248" t="s">
        <v>91</v>
      </c>
      <c r="E52" s="217" t="s">
        <v>84</v>
      </c>
      <c r="F52" s="221" t="s">
        <v>85</v>
      </c>
      <c r="G52" s="218"/>
      <c r="H52" s="247" t="s">
        <v>92</v>
      </c>
    </row>
    <row r="53" spans="1:8" ht="12.75" customHeight="1">
      <c r="A53" s="217"/>
      <c r="B53" s="227"/>
      <c r="C53" s="247"/>
      <c r="D53" s="218"/>
      <c r="E53" s="217"/>
      <c r="F53" s="222"/>
      <c r="G53" s="218"/>
      <c r="H53" s="247"/>
    </row>
    <row r="54" spans="1:8" ht="12.75" customHeight="1">
      <c r="A54" s="217">
        <v>25</v>
      </c>
      <c r="B54" s="232">
        <v>25</v>
      </c>
      <c r="C54" s="243" t="s">
        <v>187</v>
      </c>
      <c r="D54" s="217" t="s">
        <v>188</v>
      </c>
      <c r="E54" s="218" t="s">
        <v>74</v>
      </c>
      <c r="F54" s="221" t="s">
        <v>189</v>
      </c>
      <c r="G54" s="246"/>
      <c r="H54" s="243" t="s">
        <v>190</v>
      </c>
    </row>
    <row r="55" spans="1:8" ht="12.75" customHeight="1">
      <c r="A55" s="217"/>
      <c r="B55" s="232"/>
      <c r="C55" s="243"/>
      <c r="D55" s="217"/>
      <c r="E55" s="218"/>
      <c r="F55" s="222"/>
      <c r="G55" s="246"/>
      <c r="H55" s="243"/>
    </row>
    <row r="56" spans="1:8" ht="12.75" customHeight="1">
      <c r="A56" s="217">
        <v>26</v>
      </c>
      <c r="B56" s="227">
        <v>26</v>
      </c>
      <c r="C56" s="249" t="s">
        <v>127</v>
      </c>
      <c r="D56" s="219" t="s">
        <v>128</v>
      </c>
      <c r="E56" s="217" t="s">
        <v>79</v>
      </c>
      <c r="F56" s="225" t="s">
        <v>80</v>
      </c>
      <c r="G56" s="246"/>
      <c r="H56" s="249" t="s">
        <v>119</v>
      </c>
    </row>
    <row r="57" spans="1:8" ht="20.25" customHeight="1">
      <c r="A57" s="217"/>
      <c r="B57" s="227"/>
      <c r="C57" s="249"/>
      <c r="D57" s="219"/>
      <c r="E57" s="217"/>
      <c r="F57" s="226"/>
      <c r="G57" s="246"/>
      <c r="H57" s="249"/>
    </row>
    <row r="58" spans="1:8" ht="12.75" customHeight="1">
      <c r="A58" s="217">
        <v>27</v>
      </c>
      <c r="B58" s="232">
        <v>27</v>
      </c>
      <c r="C58" s="243" t="s">
        <v>143</v>
      </c>
      <c r="D58" s="217" t="s">
        <v>144</v>
      </c>
      <c r="E58" s="217" t="s">
        <v>95</v>
      </c>
      <c r="F58" s="211" t="s">
        <v>145</v>
      </c>
      <c r="G58" s="246"/>
      <c r="H58" s="243" t="s">
        <v>146</v>
      </c>
    </row>
    <row r="59" spans="1:8" ht="17.25" customHeight="1">
      <c r="A59" s="217"/>
      <c r="B59" s="232"/>
      <c r="C59" s="243"/>
      <c r="D59" s="217"/>
      <c r="E59" s="217"/>
      <c r="F59" s="212"/>
      <c r="G59" s="246"/>
      <c r="H59" s="243"/>
    </row>
    <row r="60" spans="1:8" ht="12.75" customHeight="1">
      <c r="A60" s="217">
        <v>28</v>
      </c>
      <c r="B60" s="227">
        <v>28</v>
      </c>
      <c r="C60" s="243" t="s">
        <v>117</v>
      </c>
      <c r="D60" s="244" t="s">
        <v>118</v>
      </c>
      <c r="E60" s="217" t="s">
        <v>79</v>
      </c>
      <c r="F60" s="225" t="s">
        <v>80</v>
      </c>
      <c r="G60" s="246"/>
      <c r="H60" s="243" t="s">
        <v>119</v>
      </c>
    </row>
    <row r="61" spans="1:8" ht="12.75" customHeight="1">
      <c r="A61" s="217"/>
      <c r="B61" s="227"/>
      <c r="C61" s="243"/>
      <c r="D61" s="250"/>
      <c r="E61" s="217"/>
      <c r="F61" s="226"/>
      <c r="G61" s="246"/>
      <c r="H61" s="251"/>
    </row>
    <row r="62" spans="1:8" ht="12.75" customHeight="1">
      <c r="A62" s="217">
        <v>29</v>
      </c>
      <c r="B62" s="227">
        <v>29</v>
      </c>
      <c r="C62" s="243" t="s">
        <v>112</v>
      </c>
      <c r="D62" s="244" t="s">
        <v>113</v>
      </c>
      <c r="E62" s="217" t="s">
        <v>109</v>
      </c>
      <c r="F62" s="249" t="s">
        <v>110</v>
      </c>
      <c r="G62" s="246"/>
      <c r="H62" s="243" t="s">
        <v>111</v>
      </c>
    </row>
    <row r="63" spans="1:8" ht="12.75" customHeight="1">
      <c r="A63" s="217"/>
      <c r="B63" s="227"/>
      <c r="C63" s="243"/>
      <c r="D63" s="217"/>
      <c r="E63" s="217"/>
      <c r="F63" s="249"/>
      <c r="G63" s="246"/>
      <c r="H63" s="243"/>
    </row>
    <row r="64" spans="1:8" ht="12.75" customHeight="1">
      <c r="A64" s="217">
        <v>30</v>
      </c>
      <c r="B64" s="232">
        <v>30</v>
      </c>
      <c r="C64" s="247" t="s">
        <v>87</v>
      </c>
      <c r="D64" s="248" t="s">
        <v>88</v>
      </c>
      <c r="E64" s="217" t="s">
        <v>84</v>
      </c>
      <c r="F64" s="243" t="s">
        <v>85</v>
      </c>
      <c r="G64" s="254"/>
      <c r="H64" s="247" t="s">
        <v>89</v>
      </c>
    </row>
    <row r="65" spans="1:8" ht="12.75" customHeight="1">
      <c r="A65" s="217"/>
      <c r="B65" s="232"/>
      <c r="C65" s="247"/>
      <c r="D65" s="218"/>
      <c r="E65" s="217"/>
      <c r="F65" s="243"/>
      <c r="G65" s="254"/>
      <c r="H65" s="247"/>
    </row>
    <row r="66" spans="1:8" ht="12.75" customHeight="1">
      <c r="A66" s="217">
        <v>31</v>
      </c>
      <c r="B66" s="227">
        <v>31</v>
      </c>
      <c r="C66" s="243" t="s">
        <v>123</v>
      </c>
      <c r="D66" s="217" t="s">
        <v>124</v>
      </c>
      <c r="E66" s="217" t="s">
        <v>79</v>
      </c>
      <c r="F66" s="247" t="s">
        <v>80</v>
      </c>
      <c r="G66" s="252"/>
      <c r="H66" s="243" t="s">
        <v>119</v>
      </c>
    </row>
    <row r="67" spans="1:8" ht="12.75" customHeight="1">
      <c r="A67" s="217"/>
      <c r="B67" s="227"/>
      <c r="C67" s="243"/>
      <c r="D67" s="217"/>
      <c r="E67" s="217"/>
      <c r="F67" s="247"/>
      <c r="G67" s="252"/>
      <c r="H67" s="243"/>
    </row>
    <row r="68" spans="1:8" ht="12.75" customHeight="1">
      <c r="A68" s="217">
        <v>32</v>
      </c>
      <c r="B68" s="232">
        <v>32</v>
      </c>
      <c r="C68" s="249" t="s">
        <v>135</v>
      </c>
      <c r="D68" s="219" t="s">
        <v>136</v>
      </c>
      <c r="E68" s="217" t="s">
        <v>79</v>
      </c>
      <c r="F68" s="247" t="s">
        <v>137</v>
      </c>
      <c r="G68" s="253"/>
      <c r="H68" s="249" t="s">
        <v>138</v>
      </c>
    </row>
    <row r="69" spans="1:8" ht="12.75" customHeight="1">
      <c r="A69" s="217"/>
      <c r="B69" s="232"/>
      <c r="C69" s="249"/>
      <c r="D69" s="219"/>
      <c r="E69" s="217"/>
      <c r="F69" s="247"/>
      <c r="G69" s="253"/>
      <c r="H69" s="249"/>
    </row>
    <row r="70" spans="1:8" ht="12.75" customHeight="1">
      <c r="A70" s="217">
        <v>33</v>
      </c>
      <c r="B70" s="232">
        <v>33</v>
      </c>
      <c r="C70" s="243" t="s">
        <v>77</v>
      </c>
      <c r="D70" s="217" t="s">
        <v>78</v>
      </c>
      <c r="E70" s="217" t="s">
        <v>79</v>
      </c>
      <c r="F70" s="247" t="s">
        <v>80</v>
      </c>
      <c r="G70" s="258"/>
      <c r="H70" s="243" t="s">
        <v>81</v>
      </c>
    </row>
    <row r="71" spans="1:8" ht="12.75" customHeight="1">
      <c r="A71" s="217"/>
      <c r="B71" s="232"/>
      <c r="C71" s="243"/>
      <c r="D71" s="217"/>
      <c r="E71" s="217"/>
      <c r="F71" s="247"/>
      <c r="G71" s="258"/>
      <c r="H71" s="243"/>
    </row>
    <row r="72" spans="1:8" ht="12.75" customHeight="1">
      <c r="A72" s="217">
        <v>34</v>
      </c>
      <c r="B72" s="227">
        <v>34</v>
      </c>
      <c r="C72" s="243" t="s">
        <v>98</v>
      </c>
      <c r="D72" s="217" t="s">
        <v>99</v>
      </c>
      <c r="E72" s="217" t="s">
        <v>95</v>
      </c>
      <c r="F72" s="220" t="s">
        <v>96</v>
      </c>
      <c r="G72" s="246"/>
      <c r="H72" s="243" t="s">
        <v>100</v>
      </c>
    </row>
    <row r="73" spans="1:8" ht="12.75" customHeight="1">
      <c r="A73" s="217"/>
      <c r="B73" s="227"/>
      <c r="C73" s="243"/>
      <c r="D73" s="217"/>
      <c r="E73" s="217"/>
      <c r="F73" s="220"/>
      <c r="G73" s="246"/>
      <c r="H73" s="243"/>
    </row>
    <row r="74" spans="1:8" ht="12.75" customHeight="1">
      <c r="A74" s="217">
        <v>35</v>
      </c>
      <c r="B74" s="227">
        <v>35</v>
      </c>
      <c r="C74" s="243" t="s">
        <v>139</v>
      </c>
      <c r="D74" s="257" t="s">
        <v>140</v>
      </c>
      <c r="E74" s="217" t="s">
        <v>74</v>
      </c>
      <c r="F74" s="243" t="s">
        <v>141</v>
      </c>
      <c r="G74" s="246"/>
      <c r="H74" s="243" t="s">
        <v>142</v>
      </c>
    </row>
    <row r="75" spans="1:8" ht="12.75" customHeight="1">
      <c r="A75" s="217"/>
      <c r="B75" s="227"/>
      <c r="C75" s="243"/>
      <c r="D75" s="257"/>
      <c r="E75" s="217"/>
      <c r="F75" s="243"/>
      <c r="G75" s="246"/>
      <c r="H75" s="243"/>
    </row>
    <row r="76" spans="1:8" ht="12.75" customHeight="1">
      <c r="A76" s="217">
        <v>36</v>
      </c>
      <c r="B76" s="227">
        <v>36</v>
      </c>
      <c r="C76" s="243" t="s">
        <v>104</v>
      </c>
      <c r="D76" s="217" t="s">
        <v>105</v>
      </c>
      <c r="E76" s="217" t="s">
        <v>95</v>
      </c>
      <c r="F76" s="220" t="s">
        <v>96</v>
      </c>
      <c r="G76" s="246"/>
      <c r="H76" s="243" t="s">
        <v>106</v>
      </c>
    </row>
    <row r="77" spans="1:8" ht="12.75" customHeight="1">
      <c r="A77" s="217"/>
      <c r="B77" s="227"/>
      <c r="C77" s="243"/>
      <c r="D77" s="217"/>
      <c r="E77" s="217"/>
      <c r="F77" s="220"/>
      <c r="G77" s="246"/>
      <c r="H77" s="243"/>
    </row>
    <row r="78" spans="1:8" ht="12.75" customHeight="1">
      <c r="A78" s="217">
        <v>37</v>
      </c>
      <c r="B78" s="232">
        <v>37</v>
      </c>
      <c r="C78" s="243" t="s">
        <v>114</v>
      </c>
      <c r="D78" s="244" t="s">
        <v>115</v>
      </c>
      <c r="E78" s="217" t="s">
        <v>79</v>
      </c>
      <c r="F78" s="247" t="s">
        <v>80</v>
      </c>
      <c r="G78" s="246"/>
      <c r="H78" s="243" t="s">
        <v>116</v>
      </c>
    </row>
    <row r="79" spans="1:8" ht="12.75" customHeight="1">
      <c r="A79" s="217"/>
      <c r="B79" s="232"/>
      <c r="C79" s="243"/>
      <c r="D79" s="217"/>
      <c r="E79" s="217"/>
      <c r="F79" s="247"/>
      <c r="G79" s="246"/>
      <c r="H79" s="243"/>
    </row>
    <row r="80" spans="1:8" ht="12.75" customHeight="1">
      <c r="A80" s="217">
        <v>38</v>
      </c>
      <c r="B80" s="232">
        <v>38</v>
      </c>
      <c r="C80" s="243" t="s">
        <v>196</v>
      </c>
      <c r="D80" s="244">
        <v>33322</v>
      </c>
      <c r="E80" s="219" t="s">
        <v>197</v>
      </c>
      <c r="F80" s="249" t="s">
        <v>198</v>
      </c>
      <c r="G80" s="253"/>
      <c r="H80" s="249" t="s">
        <v>199</v>
      </c>
    </row>
    <row r="81" spans="1:8" ht="12.75" customHeight="1">
      <c r="A81" s="217"/>
      <c r="B81" s="232"/>
      <c r="C81" s="243"/>
      <c r="D81" s="217"/>
      <c r="E81" s="219"/>
      <c r="F81" s="249"/>
      <c r="G81" s="253"/>
      <c r="H81" s="249"/>
    </row>
    <row r="82" spans="1:8" ht="12.75" customHeight="1">
      <c r="A82" s="217">
        <v>39</v>
      </c>
      <c r="B82" s="232">
        <v>39</v>
      </c>
      <c r="C82" s="243" t="s">
        <v>152</v>
      </c>
      <c r="D82" s="244" t="s">
        <v>153</v>
      </c>
      <c r="E82" s="217" t="s">
        <v>149</v>
      </c>
      <c r="F82" s="221" t="s">
        <v>150</v>
      </c>
      <c r="G82" s="247"/>
      <c r="H82" s="247" t="s">
        <v>154</v>
      </c>
    </row>
    <row r="83" spans="1:8" ht="12.75" customHeight="1">
      <c r="A83" s="217"/>
      <c r="B83" s="232"/>
      <c r="C83" s="243"/>
      <c r="D83" s="217"/>
      <c r="E83" s="217"/>
      <c r="F83" s="222"/>
      <c r="G83" s="247"/>
      <c r="H83" s="247"/>
    </row>
    <row r="84" spans="1:8" ht="12.75">
      <c r="A84" s="59"/>
      <c r="B84" s="24"/>
      <c r="C84" s="267"/>
      <c r="D84" s="270"/>
      <c r="E84" s="266"/>
      <c r="F84" s="266"/>
      <c r="G84" s="268"/>
      <c r="H84" s="267"/>
    </row>
    <row r="85" spans="1:8" ht="12.75">
      <c r="A85" s="59"/>
      <c r="B85" s="24"/>
      <c r="C85" s="267"/>
      <c r="D85" s="271"/>
      <c r="E85" s="266"/>
      <c r="F85" s="266"/>
      <c r="G85" s="268"/>
      <c r="H85" s="271"/>
    </row>
    <row r="86" spans="1:8" ht="12.75">
      <c r="A86" s="50" t="s">
        <v>58</v>
      </c>
      <c r="C86" s="267"/>
      <c r="D86" s="268"/>
      <c r="E86" s="266"/>
      <c r="F86" s="266"/>
      <c r="G86" s="268"/>
      <c r="H86" s="267"/>
    </row>
    <row r="87" spans="3:8" ht="12.75">
      <c r="C87" s="267"/>
      <c r="D87" s="269"/>
      <c r="E87" s="266"/>
      <c r="F87" s="266"/>
      <c r="G87" s="268"/>
      <c r="H87" s="272"/>
    </row>
    <row r="88" ht="12.75">
      <c r="A88" s="50" t="s">
        <v>59</v>
      </c>
    </row>
    <row r="90" ht="12.75">
      <c r="A90" s="50" t="s">
        <v>60</v>
      </c>
    </row>
    <row r="94" ht="12.75">
      <c r="A94" s="50" t="s">
        <v>61</v>
      </c>
    </row>
  </sheetData>
  <sheetProtection/>
  <mergeCells count="336">
    <mergeCell ref="G86:G87"/>
    <mergeCell ref="H86:H87"/>
    <mergeCell ref="G84:G85"/>
    <mergeCell ref="H84:H85"/>
    <mergeCell ref="C86:C87"/>
    <mergeCell ref="D86:D87"/>
    <mergeCell ref="C84:C85"/>
    <mergeCell ref="D84:D85"/>
    <mergeCell ref="E84:E85"/>
    <mergeCell ref="F84:F85"/>
    <mergeCell ref="E86:E87"/>
    <mergeCell ref="F86:F87"/>
    <mergeCell ref="A1:H1"/>
    <mergeCell ref="B2:C2"/>
    <mergeCell ref="D2:H2"/>
    <mergeCell ref="G3:H3"/>
    <mergeCell ref="A3:F3"/>
    <mergeCell ref="A82:A83"/>
    <mergeCell ref="E78:E79"/>
    <mergeCell ref="H82:H83"/>
    <mergeCell ref="E80:E81"/>
    <mergeCell ref="F82:F83"/>
    <mergeCell ref="G82:G83"/>
    <mergeCell ref="F78:F79"/>
    <mergeCell ref="E82:E83"/>
    <mergeCell ref="G78:G79"/>
    <mergeCell ref="B78:B79"/>
    <mergeCell ref="B82:B83"/>
    <mergeCell ref="C82:C83"/>
    <mergeCell ref="D82:D83"/>
    <mergeCell ref="C78:C79"/>
    <mergeCell ref="D78:D79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F74:F75"/>
    <mergeCell ref="G74:G75"/>
    <mergeCell ref="H74:H75"/>
    <mergeCell ref="G70:G71"/>
    <mergeCell ref="F72:F73"/>
    <mergeCell ref="G72:G73"/>
    <mergeCell ref="H70:H71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4:G5"/>
    <mergeCell ref="C70:C71"/>
    <mergeCell ref="A72:A73"/>
    <mergeCell ref="B72:B73"/>
    <mergeCell ref="C72:C73"/>
    <mergeCell ref="D70:D71"/>
    <mergeCell ref="D72:D73"/>
    <mergeCell ref="E70:E71"/>
    <mergeCell ref="A66:A67"/>
    <mergeCell ref="A4:A5"/>
    <mergeCell ref="D68:D69"/>
    <mergeCell ref="G32:G33"/>
    <mergeCell ref="G14:G15"/>
    <mergeCell ref="G16:G17"/>
    <mergeCell ref="G18:G19"/>
    <mergeCell ref="G20:G21"/>
    <mergeCell ref="G28:G29"/>
    <mergeCell ref="B4:B5"/>
    <mergeCell ref="C4:C5"/>
    <mergeCell ref="D4:D5"/>
    <mergeCell ref="B66:B67"/>
    <mergeCell ref="C66:C67"/>
    <mergeCell ref="D66:D67"/>
    <mergeCell ref="D62:D63"/>
    <mergeCell ref="H64:H65"/>
    <mergeCell ref="H66:H67"/>
    <mergeCell ref="F68:F69"/>
    <mergeCell ref="H68:H69"/>
    <mergeCell ref="G66:G67"/>
    <mergeCell ref="G68:G69"/>
    <mergeCell ref="G64:G65"/>
    <mergeCell ref="F66:F67"/>
    <mergeCell ref="F64:F65"/>
    <mergeCell ref="E66:E67"/>
    <mergeCell ref="E68:E69"/>
    <mergeCell ref="A64:A65"/>
    <mergeCell ref="B64:B65"/>
    <mergeCell ref="C64:C65"/>
    <mergeCell ref="D64:D65"/>
    <mergeCell ref="E64:E65"/>
    <mergeCell ref="A68:A69"/>
    <mergeCell ref="B68:B69"/>
    <mergeCell ref="C68:C69"/>
    <mergeCell ref="F58:F59"/>
    <mergeCell ref="H58:H59"/>
    <mergeCell ref="F60:F61"/>
    <mergeCell ref="H60:H61"/>
    <mergeCell ref="G58:G59"/>
    <mergeCell ref="G60:G61"/>
    <mergeCell ref="F62:F63"/>
    <mergeCell ref="H62:H63"/>
    <mergeCell ref="G62:G63"/>
    <mergeCell ref="A60:A61"/>
    <mergeCell ref="B60:B61"/>
    <mergeCell ref="C60:C61"/>
    <mergeCell ref="D60:D61"/>
    <mergeCell ref="A62:A63"/>
    <mergeCell ref="B62:B63"/>
    <mergeCell ref="C62:C63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G48:G49"/>
    <mergeCell ref="A50:A51"/>
    <mergeCell ref="B50:B51"/>
    <mergeCell ref="C50:C51"/>
    <mergeCell ref="D50:D51"/>
    <mergeCell ref="F50:F51"/>
    <mergeCell ref="D46:D47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A42:A43"/>
    <mergeCell ref="A46:A47"/>
    <mergeCell ref="B46:B47"/>
    <mergeCell ref="C46:C47"/>
    <mergeCell ref="A44:A45"/>
    <mergeCell ref="B44:B45"/>
    <mergeCell ref="C44:C45"/>
    <mergeCell ref="B42:B43"/>
    <mergeCell ref="F44:F45"/>
    <mergeCell ref="H44:H45"/>
    <mergeCell ref="G42:G43"/>
    <mergeCell ref="G44:G45"/>
    <mergeCell ref="H42:H43"/>
    <mergeCell ref="F42:F43"/>
    <mergeCell ref="D44:D45"/>
    <mergeCell ref="C42:C43"/>
    <mergeCell ref="D42:D43"/>
    <mergeCell ref="E42:E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H8:H9"/>
    <mergeCell ref="G6:G7"/>
    <mergeCell ref="G8:G9"/>
    <mergeCell ref="G10:G11"/>
    <mergeCell ref="E4:F5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E6:E7"/>
    <mergeCell ref="A12:A13"/>
    <mergeCell ref="B12:B13"/>
    <mergeCell ref="C12:C13"/>
    <mergeCell ref="D12:D13"/>
    <mergeCell ref="B10:B11"/>
    <mergeCell ref="C10:C11"/>
    <mergeCell ref="D10:D11"/>
    <mergeCell ref="A10:A11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4:A25"/>
    <mergeCell ref="B24:B25"/>
    <mergeCell ref="C24:C25"/>
    <mergeCell ref="D24:D25"/>
    <mergeCell ref="A22:A23"/>
    <mergeCell ref="B22:B23"/>
    <mergeCell ref="C22:C23"/>
    <mergeCell ref="D22:D23"/>
    <mergeCell ref="F20:F21"/>
    <mergeCell ref="H20:H21"/>
    <mergeCell ref="F22:F23"/>
    <mergeCell ref="H22:H23"/>
    <mergeCell ref="G22:G23"/>
    <mergeCell ref="A26:A27"/>
    <mergeCell ref="B26:B27"/>
    <mergeCell ref="C26:C27"/>
    <mergeCell ref="D26:D27"/>
    <mergeCell ref="A28:A29"/>
    <mergeCell ref="B28:B29"/>
    <mergeCell ref="C28:C29"/>
    <mergeCell ref="D28:D29"/>
    <mergeCell ref="A32:A33"/>
    <mergeCell ref="B32:B33"/>
    <mergeCell ref="C32:C33"/>
    <mergeCell ref="D32:D33"/>
    <mergeCell ref="A30:A31"/>
    <mergeCell ref="B30:B31"/>
    <mergeCell ref="C30:C31"/>
    <mergeCell ref="D30:D31"/>
    <mergeCell ref="H24:H25"/>
    <mergeCell ref="G26:G27"/>
    <mergeCell ref="G24:G25"/>
    <mergeCell ref="F32:F33"/>
    <mergeCell ref="H32:H33"/>
    <mergeCell ref="F28:F29"/>
    <mergeCell ref="H28:H29"/>
    <mergeCell ref="F30:F31"/>
    <mergeCell ref="H30:H31"/>
    <mergeCell ref="G30:G31"/>
    <mergeCell ref="F26:F27"/>
    <mergeCell ref="H26:H27"/>
    <mergeCell ref="F24:F25"/>
    <mergeCell ref="E48:E49"/>
    <mergeCell ref="E44:E45"/>
    <mergeCell ref="E46:E47"/>
    <mergeCell ref="E30:E31"/>
    <mergeCell ref="E32:E33"/>
    <mergeCell ref="E34:E35"/>
    <mergeCell ref="E28:E29"/>
    <mergeCell ref="E8:E9"/>
    <mergeCell ref="E10:E11"/>
    <mergeCell ref="E12:E13"/>
    <mergeCell ref="E14:E15"/>
    <mergeCell ref="E16:E17"/>
    <mergeCell ref="E18:E19"/>
    <mergeCell ref="E20:E21"/>
    <mergeCell ref="E26:E27"/>
    <mergeCell ref="E24:E25"/>
    <mergeCell ref="E22:E23"/>
    <mergeCell ref="E72:E73"/>
    <mergeCell ref="E74:E75"/>
    <mergeCell ref="E76:E77"/>
    <mergeCell ref="E50:E51"/>
    <mergeCell ref="E52:E53"/>
    <mergeCell ref="E54:E55"/>
    <mergeCell ref="E60:E61"/>
    <mergeCell ref="E56:E57"/>
    <mergeCell ref="E58:E59"/>
    <mergeCell ref="E62:E63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PageLayoutView="0" workbookViewId="0" topLeftCell="A1">
      <selection activeCell="AD73" sqref="A1:AE73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  <col min="33" max="38" width="9.140625" style="0" hidden="1" customWidth="1"/>
    <col min="39" max="39" width="0" style="0" hidden="1" customWidth="1"/>
  </cols>
  <sheetData>
    <row r="1" spans="1:31" ht="27.75" customHeight="1">
      <c r="A1" s="131"/>
      <c r="B1" s="133"/>
      <c r="C1" s="133"/>
      <c r="D1" s="133"/>
      <c r="E1" s="133"/>
      <c r="F1" s="276" t="s">
        <v>29</v>
      </c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133"/>
      <c r="AB1" s="131"/>
      <c r="AC1" s="277" t="str">
        <f>HYPERLINK('пр.взв.'!G3)</f>
        <v>в.к. 74  кг</v>
      </c>
      <c r="AD1" s="278"/>
      <c r="AE1" s="279"/>
    </row>
    <row r="2" spans="1:31" ht="14.25" customHeight="1" thickBot="1">
      <c r="A2" s="131"/>
      <c r="B2" s="134"/>
      <c r="C2" s="134"/>
      <c r="D2" s="134"/>
      <c r="E2" s="134"/>
      <c r="F2" s="291" t="s">
        <v>30</v>
      </c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134"/>
      <c r="AB2" s="135"/>
      <c r="AC2" s="280"/>
      <c r="AD2" s="281"/>
      <c r="AE2" s="282"/>
    </row>
    <row r="3" spans="1:31" ht="24.75" customHeight="1" thickBot="1">
      <c r="A3" s="136"/>
      <c r="B3" s="134"/>
      <c r="C3" s="131"/>
      <c r="D3" s="131"/>
      <c r="E3" s="131"/>
      <c r="F3" s="287" t="s">
        <v>70</v>
      </c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9"/>
      <c r="AA3" s="131"/>
      <c r="AB3" s="137"/>
      <c r="AC3" s="283" t="s">
        <v>210</v>
      </c>
      <c r="AD3" s="284"/>
      <c r="AE3" s="285"/>
    </row>
    <row r="4" spans="1:31" ht="18" customHeight="1" thickBot="1">
      <c r="A4" s="138" t="s">
        <v>9</v>
      </c>
      <c r="B4" s="139"/>
      <c r="C4" s="140"/>
      <c r="D4" s="141"/>
      <c r="E4" s="131"/>
      <c r="F4" s="131"/>
      <c r="G4" s="131"/>
      <c r="H4" s="131"/>
      <c r="I4" s="131"/>
      <c r="J4" s="290" t="str">
        <f>Итоговый!B3</f>
        <v>30 сентября - 4 октября 2016г.                г.Кстово (Россия)</v>
      </c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136"/>
      <c r="V4" s="131"/>
      <c r="W4" s="131"/>
      <c r="X4" s="131"/>
      <c r="Y4" s="131"/>
      <c r="Z4" s="131"/>
      <c r="AA4" s="131"/>
      <c r="AB4" s="286" t="s">
        <v>10</v>
      </c>
      <c r="AC4" s="286"/>
      <c r="AD4" s="286"/>
      <c r="AE4" s="286"/>
    </row>
    <row r="5" spans="1:39" ht="12" customHeight="1" thickBot="1">
      <c r="A5" s="301">
        <v>1</v>
      </c>
      <c r="B5" s="299" t="str">
        <f>VLOOKUP(A5,'пр.взв.'!B$6:C$83,2,FALSE)</f>
        <v>Казарян Самвел Ааронович</v>
      </c>
      <c r="C5" s="299" t="str">
        <f>VLOOKUP(A5,'пр.взв.'!B$6:H$83,3,FALSE)</f>
        <v>03.04.1997 мс</v>
      </c>
      <c r="D5" s="299" t="str">
        <f>VLOOKUP(A5,'пр.взв.'!B$6:F$83,4,FALSE)</f>
        <v>ДВФО</v>
      </c>
      <c r="E5" s="143"/>
      <c r="F5" s="143"/>
      <c r="G5" s="167"/>
      <c r="H5" s="131"/>
      <c r="I5" s="131"/>
      <c r="J5" s="131"/>
      <c r="K5" s="129"/>
      <c r="L5" s="83"/>
      <c r="M5" s="83"/>
      <c r="N5" s="83"/>
      <c r="O5" s="84"/>
      <c r="P5" s="132"/>
      <c r="Q5" s="132"/>
      <c r="R5" s="132"/>
      <c r="S5" s="79"/>
      <c r="T5" s="136"/>
      <c r="U5" s="136"/>
      <c r="V5" s="131"/>
      <c r="W5" s="131"/>
      <c r="X5" s="131"/>
      <c r="Y5" s="131"/>
      <c r="Z5" s="131"/>
      <c r="AA5" s="131"/>
      <c r="AB5" s="295" t="str">
        <f>VLOOKUP(AE5,'пр.взв.'!B1:H161,2,FALSE)</f>
        <v>Иванов Максим Константинович</v>
      </c>
      <c r="AC5" s="295" t="str">
        <f>VLOOKUP(AE5,'пр.взв.'!B1:AH83,3,FALSE)</f>
        <v>21.01.1993 мсмк</v>
      </c>
      <c r="AD5" s="295" t="str">
        <f>VLOOKUP(AE5,'пр.взв.'!B1:H83,4,FALSE)</f>
        <v>ПФО</v>
      </c>
      <c r="AE5" s="273">
        <v>2</v>
      </c>
      <c r="AG5" s="203"/>
      <c r="AH5" s="204">
        <f>IF(K20=A5,A7,IF(K20=A7,A5,IF(K20=A9,A11,IF(K20=A11,A9,IF(K20=A13,A15,IF(K20=A15,A13,IF(K20=A17,A19,IF(K20=A19,A17,0))))))))</f>
        <v>0</v>
      </c>
      <c r="AI5" s="204">
        <f>IF(K20=A21,A23,IF(K20=A23,A21,IF(K20=A25,A27,IF(K20=A27,A25,IF(K20=A29,A31,IF(K20=A31,A29,IF(K20=A33,A35,IF(K20=A35,A33,0))))))))</f>
        <v>5</v>
      </c>
      <c r="AJ5" s="203"/>
      <c r="AK5" s="203"/>
      <c r="AL5" s="203"/>
      <c r="AM5" s="203"/>
    </row>
    <row r="6" spans="1:39" ht="12" customHeight="1">
      <c r="A6" s="302"/>
      <c r="B6" s="300"/>
      <c r="C6" s="300"/>
      <c r="D6" s="300"/>
      <c r="E6" s="151">
        <v>33</v>
      </c>
      <c r="F6" s="168"/>
      <c r="G6" s="169"/>
      <c r="H6" s="170"/>
      <c r="I6" s="131"/>
      <c r="J6" s="131"/>
      <c r="K6" s="171"/>
      <c r="L6" s="94"/>
      <c r="M6" s="94"/>
      <c r="N6" s="292" t="s">
        <v>25</v>
      </c>
      <c r="O6" s="292"/>
      <c r="P6" s="201"/>
      <c r="Q6" s="201"/>
      <c r="R6" s="202"/>
      <c r="T6" s="131"/>
      <c r="U6" s="131"/>
      <c r="V6" s="131"/>
      <c r="W6" s="131"/>
      <c r="X6" s="131"/>
      <c r="Y6" s="131"/>
      <c r="Z6" s="131"/>
      <c r="AA6" s="151">
        <v>2</v>
      </c>
      <c r="AB6" s="296"/>
      <c r="AC6" s="296"/>
      <c r="AD6" s="296"/>
      <c r="AE6" s="274"/>
      <c r="AG6" s="203">
        <f>IF(AH5=0,AI5,AH5)</f>
        <v>5</v>
      </c>
      <c r="AH6" s="204">
        <f>IF(K53=A54,A56,IF(K53=A56,A54,IF(K53=A58,A60,IF(K53=A60,A58,IF(K53=A62,A64,IF(K53=A64,A62,IF(K53=A66,A68,IF(K53=A68,A66,0))))))))</f>
        <v>0</v>
      </c>
      <c r="AI6" s="204">
        <f>IF(K53=A38,A40,IF(K53=A40,A38,IF(K53=A42,A44,IF(K53=A44,A42,IF(K53=A46,A48,IF(K53=A48,A46,IF(K53=A50,A52,IF(K53=A52,A50,0))))))))</f>
        <v>59</v>
      </c>
      <c r="AJ6" s="203"/>
      <c r="AK6" s="203"/>
      <c r="AL6" s="203"/>
      <c r="AM6" s="203"/>
    </row>
    <row r="7" spans="1:39" ht="12" customHeight="1" thickBot="1">
      <c r="A7" s="302">
        <v>33</v>
      </c>
      <c r="B7" s="296" t="str">
        <f>VLOOKUP(A7,'пр.взв.'!B$6:C$83,2,FALSE)</f>
        <v>Аминов Хасбулат Арсланбегович</v>
      </c>
      <c r="C7" s="296" t="str">
        <f>VLOOKUP(A7,'пр.взв.'!B$6:H$83,3,FALSE)</f>
        <v>15.05.1994 мс</v>
      </c>
      <c r="D7" s="296" t="str">
        <f>VLOOKUP(A7,'пр.взв.'!B$6:F$83,4,FALSE)</f>
        <v>УрФО</v>
      </c>
      <c r="E7" s="153" t="s">
        <v>212</v>
      </c>
      <c r="F7" s="172"/>
      <c r="G7" s="168"/>
      <c r="H7" s="173"/>
      <c r="I7" s="131"/>
      <c r="J7" s="171"/>
      <c r="K7" s="171"/>
      <c r="L7" s="303">
        <f>AG6</f>
        <v>5</v>
      </c>
      <c r="M7" s="303"/>
      <c r="N7" s="80"/>
      <c r="O7" s="80"/>
      <c r="P7" s="201"/>
      <c r="Q7" s="201"/>
      <c r="R7" s="202"/>
      <c r="T7" s="131"/>
      <c r="U7" s="131"/>
      <c r="V7" s="131"/>
      <c r="W7" s="131"/>
      <c r="X7" s="131"/>
      <c r="Y7" s="131"/>
      <c r="Z7" s="152"/>
      <c r="AA7" s="153" t="s">
        <v>214</v>
      </c>
      <c r="AB7" s="297" t="str">
        <f>VLOOKUP(AE7,'пр.взв.'!B1:H163,2,FALSE)</f>
        <v>Сафронов Владимир Александрович</v>
      </c>
      <c r="AC7" s="297" t="str">
        <f>VLOOKUP(AE7,'пр.взв.'!B1:AH85,3,FALSE)</f>
        <v>18.04.1997 кмс</v>
      </c>
      <c r="AD7" s="297" t="str">
        <f>VLOOKUP(AE7,'пр.взв.'!B1:H85,4,FALSE)</f>
        <v>ЦФО</v>
      </c>
      <c r="AE7" s="274">
        <v>34</v>
      </c>
      <c r="AG7" s="203">
        <f>IF(K20=E6,E10,IF(K20=E10,E6,IF(K20=E14,E18,IF(K20=E18,E14,IF(K20=E22,E26,IF(K20=E26,E22,IF(K20=E30,E34,E30)))))))</f>
        <v>21</v>
      </c>
      <c r="AH7" s="204">
        <f>IF(U20=AE5,AE7,IF(U20=AE7,AE5,IF(U20=AE9,AE11,IF(U20=AE11,AE9,IF(U20=AE13,AE15,IF(U20=AE15,AE13,IF(U20=AE17,AE19,IF(U20=AE19,AE17,0))))))))</f>
        <v>34</v>
      </c>
      <c r="AI7" s="204">
        <f>IF(U20=AE21,AE23,IF(U20=AE23,AE21,IF(U20=AE25,AE27,IF(U20=AE27,AE25,IF(U20=AE29,AE31,IF(U20=AE31,AE29,IF(U20=AE33,AE35,IF(U20=AE35,AE33,0))))))))</f>
        <v>0</v>
      </c>
      <c r="AJ7" s="203"/>
      <c r="AK7" s="203"/>
      <c r="AL7" s="203"/>
      <c r="AM7" s="203"/>
    </row>
    <row r="8" spans="1:39" ht="12" customHeight="1" thickBot="1">
      <c r="A8" s="310"/>
      <c r="B8" s="300"/>
      <c r="C8" s="300"/>
      <c r="D8" s="300"/>
      <c r="E8" s="168"/>
      <c r="F8" s="174"/>
      <c r="G8" s="151">
        <v>17</v>
      </c>
      <c r="H8" s="175"/>
      <c r="I8" s="131"/>
      <c r="J8" s="150"/>
      <c r="K8" s="143"/>
      <c r="L8" s="304"/>
      <c r="M8" s="305"/>
      <c r="N8" s="130">
        <v>21</v>
      </c>
      <c r="O8" s="96"/>
      <c r="P8" s="91"/>
      <c r="T8" s="131"/>
      <c r="U8" s="131"/>
      <c r="V8" s="131"/>
      <c r="W8" s="131"/>
      <c r="X8" s="154"/>
      <c r="Y8" s="151">
        <v>2</v>
      </c>
      <c r="Z8" s="155"/>
      <c r="AA8" s="131"/>
      <c r="AB8" s="298"/>
      <c r="AC8" s="298"/>
      <c r="AD8" s="298"/>
      <c r="AE8" s="275"/>
      <c r="AG8" s="203">
        <f>IF(K20=G8,G16,IF(K20=G16,G8,IF(K20=G24,G32,G24)))</f>
        <v>29</v>
      </c>
      <c r="AH8" s="204">
        <f>IF(U53=AE54,AE56,IF(U53=AE56,AE54,IF(U53=AE58,AE60,IF(U53=AE60,AE58,IF(U53=AE62,AE64,IF(U53=AE64,AE62,IF(U53=AE66,AE68,IF(U53=AE68,AE66,0))))))))</f>
        <v>64</v>
      </c>
      <c r="AI8" s="204">
        <f>IF(U53=AE38,AE40,IF(U53=AE40,AE38,IF(U53=AE42,AE44,IF(U53=AE44,AE42,IF(U53=AE46,AE48,IF(U53=AE48,AE46,IF(U53=AE50,AE52,IF(U53=AE52,AE50,0))))))))</f>
        <v>0</v>
      </c>
      <c r="AJ8" s="203"/>
      <c r="AK8" s="203"/>
      <c r="AL8" s="203"/>
      <c r="AM8" s="203"/>
    </row>
    <row r="9" spans="1:39" ht="12" customHeight="1" thickBot="1">
      <c r="A9" s="301">
        <v>17</v>
      </c>
      <c r="B9" s="299" t="str">
        <f>VLOOKUP(A9,'пр.взв.'!B$6:C$83,2,FALSE)</f>
        <v>Сарайкин Александр Вячеславович</v>
      </c>
      <c r="C9" s="299" t="str">
        <f>VLOOKUP(A9,'пр.взв.'!B$6:H$83,3,FALSE)</f>
        <v>03.07.1993 мс</v>
      </c>
      <c r="D9" s="299" t="str">
        <f>VLOOKUP(A9,'пр.взв.'!B$6:F$83,4,FALSE)</f>
        <v>ЦФО</v>
      </c>
      <c r="E9" s="143"/>
      <c r="F9" s="168"/>
      <c r="G9" s="153" t="s">
        <v>212</v>
      </c>
      <c r="H9" s="176"/>
      <c r="I9" s="155"/>
      <c r="J9" s="131"/>
      <c r="K9" s="177"/>
      <c r="L9" s="101"/>
      <c r="M9" s="98"/>
      <c r="N9" s="125"/>
      <c r="O9" s="97"/>
      <c r="P9" s="92"/>
      <c r="T9" s="131"/>
      <c r="U9" s="131"/>
      <c r="V9" s="131"/>
      <c r="W9" s="131"/>
      <c r="X9" s="155"/>
      <c r="Y9" s="153" t="s">
        <v>214</v>
      </c>
      <c r="Z9" s="155"/>
      <c r="AA9" s="131"/>
      <c r="AB9" s="295" t="str">
        <f>VLOOKUP(AE9,'пр.взв.'!B5:H165,2,FALSE)</f>
        <v>Парнюк Степан Михайлович</v>
      </c>
      <c r="AC9" s="295" t="str">
        <f>VLOOKUP(AE9,'пр.взв.'!B5:AH87,3,FALSE)</f>
        <v>05.11.1989 мс</v>
      </c>
      <c r="AD9" s="295" t="str">
        <f>VLOOKUP(AE9,'пр.взв.'!B5:H87,4,FALSE)</f>
        <v>Моск</v>
      </c>
      <c r="AE9" s="273">
        <v>18</v>
      </c>
      <c r="AG9" s="203">
        <f>IF(K20=I12,I28,I12)</f>
        <v>17</v>
      </c>
      <c r="AH9" s="205"/>
      <c r="AI9" s="205" t="s">
        <v>68</v>
      </c>
      <c r="AJ9" s="203"/>
      <c r="AK9" s="205" t="s">
        <v>68</v>
      </c>
      <c r="AL9" s="205" t="s">
        <v>68</v>
      </c>
      <c r="AM9" s="205" t="s">
        <v>69</v>
      </c>
    </row>
    <row r="10" spans="1:39" ht="12" customHeight="1">
      <c r="A10" s="302"/>
      <c r="B10" s="300"/>
      <c r="C10" s="300"/>
      <c r="D10" s="300"/>
      <c r="E10" s="151">
        <v>17</v>
      </c>
      <c r="F10" s="178"/>
      <c r="G10" s="168"/>
      <c r="H10" s="170"/>
      <c r="I10" s="155"/>
      <c r="J10" s="179"/>
      <c r="K10" s="129"/>
      <c r="L10" s="303">
        <f>AG7</f>
        <v>21</v>
      </c>
      <c r="M10" s="308"/>
      <c r="N10" s="35"/>
      <c r="O10" s="130">
        <v>29</v>
      </c>
      <c r="P10" s="92"/>
      <c r="Q10" s="92"/>
      <c r="S10" s="99"/>
      <c r="T10" s="131"/>
      <c r="U10" s="131"/>
      <c r="V10" s="131"/>
      <c r="W10" s="131"/>
      <c r="X10" s="155"/>
      <c r="Y10" s="131"/>
      <c r="Z10" s="156"/>
      <c r="AA10" s="151">
        <v>18</v>
      </c>
      <c r="AB10" s="296"/>
      <c r="AC10" s="296"/>
      <c r="AD10" s="296"/>
      <c r="AE10" s="274"/>
      <c r="AG10" s="203">
        <f>IF(AH6=0,AI6,AH6)</f>
        <v>59</v>
      </c>
      <c r="AH10" s="204">
        <f>IF(OR(K$20=A5,K$20=A7)," ",IF(E6=A5,A7,A5))</f>
        <v>1</v>
      </c>
      <c r="AI10" s="206">
        <f>IF(AH10=" ",AH11,AH10)</f>
        <v>1</v>
      </c>
      <c r="AJ10" s="204">
        <f>IF(OR(K$20=E6,K$20=E10)," ",IF(G8=E6,E10,E6))</f>
        <v>33</v>
      </c>
      <c r="AK10" s="206">
        <f>IF(AJ10=" ",AJ11,AJ10)</f>
        <v>33</v>
      </c>
      <c r="AL10" s="205">
        <f>IF(OR(K$20=G8,K$20=G16)," ",IF(I12=G8,G16,G8))</f>
        <v>25</v>
      </c>
      <c r="AM10" s="203">
        <f>IF(N8=L7,L10,L7)</f>
        <v>5</v>
      </c>
    </row>
    <row r="11" spans="1:39" ht="12" customHeight="1" thickBot="1">
      <c r="A11" s="302">
        <v>49</v>
      </c>
      <c r="B11" s="306" t="e">
        <f>VLOOKUP(A11,'пр.взв.'!B$6:C$83,2,FALSE)</f>
        <v>#N/A</v>
      </c>
      <c r="C11" s="306" t="e">
        <f>VLOOKUP(A11,'пр.взв.'!B$6:H$83,3,FALSE)</f>
        <v>#N/A</v>
      </c>
      <c r="D11" s="306" t="e">
        <f>VLOOKUP(A11,'пр.взв.'!B$6:F$83,4,FALSE)</f>
        <v>#N/A</v>
      </c>
      <c r="E11" s="153"/>
      <c r="F11" s="168"/>
      <c r="G11" s="168"/>
      <c r="H11" s="173"/>
      <c r="I11" s="180"/>
      <c r="J11" s="179"/>
      <c r="K11" s="131"/>
      <c r="L11" s="304"/>
      <c r="M11" s="304"/>
      <c r="N11" s="15">
        <f>AG8</f>
        <v>29</v>
      </c>
      <c r="O11" s="125"/>
      <c r="P11" s="92"/>
      <c r="S11" s="92"/>
      <c r="T11" s="129"/>
      <c r="U11" s="131"/>
      <c r="V11" s="131"/>
      <c r="W11" s="131"/>
      <c r="X11" s="155"/>
      <c r="Y11" s="131"/>
      <c r="Z11" s="131"/>
      <c r="AA11" s="153"/>
      <c r="AB11" s="293" t="e">
        <f>VLOOKUP(AE11,'пр.взв.'!B5:H167,2,FALSE)</f>
        <v>#N/A</v>
      </c>
      <c r="AC11" s="293" t="e">
        <f>VLOOKUP(AE11,'пр.взв.'!B5:AH89,3,FALSE)</f>
        <v>#N/A</v>
      </c>
      <c r="AD11" s="293" t="e">
        <f>VLOOKUP(AE11,'пр.взв.'!B5:H89,4,FALSE)</f>
        <v>#N/A</v>
      </c>
      <c r="AE11" s="274">
        <v>50</v>
      </c>
      <c r="AG11" s="203">
        <f>IF(K53=E39,E43,IF(K53=E43,E39,IF(K53=E47,E51,IF(K53=E51,E47,IF(K53=E55,E59,IF(K53=E59,E55,IF(K53=E63,E67,E63)))))))</f>
        <v>11</v>
      </c>
      <c r="AH11" s="204">
        <f>IF(OR(K$20=A9,K$20=A11)," ",IF(E10=A9,A11,A9))</f>
        <v>49</v>
      </c>
      <c r="AI11" s="206">
        <f>IF(OR(AH10=" ",AH11=" "),AH12,AH11)</f>
        <v>49</v>
      </c>
      <c r="AJ11" s="204">
        <f>IF(OR(K$20=E14,K$20=E18)," ",IF(G16=E14,E18,E14))</f>
        <v>9</v>
      </c>
      <c r="AK11" s="206">
        <f>IF(OR(AJ10=" ",AJ11=" "),AJ12,AJ11)</f>
        <v>9</v>
      </c>
      <c r="AL11" s="203">
        <f>IF(AND(OR(K20=G8,K20=G16),I28=G24),G32,IF(AND(OR(K20=G8,K20=G16),I28=G32),G24,IF(I12=G8,G16,G8)))</f>
        <v>25</v>
      </c>
      <c r="AM11" s="203">
        <f>IF(N57=L56,L59,L56)</f>
        <v>34</v>
      </c>
    </row>
    <row r="12" spans="1:39" ht="12" customHeight="1" thickBot="1">
      <c r="A12" s="310"/>
      <c r="B12" s="307"/>
      <c r="C12" s="307"/>
      <c r="D12" s="307"/>
      <c r="E12" s="168"/>
      <c r="F12" s="168"/>
      <c r="G12" s="174"/>
      <c r="H12" s="179"/>
      <c r="I12" s="151">
        <v>17</v>
      </c>
      <c r="J12" s="181"/>
      <c r="K12" s="131"/>
      <c r="L12" s="79"/>
      <c r="M12" s="92"/>
      <c r="O12" s="35"/>
      <c r="P12" s="130">
        <v>29</v>
      </c>
      <c r="S12" s="92"/>
      <c r="T12" s="157"/>
      <c r="U12" s="131"/>
      <c r="V12" s="131"/>
      <c r="W12" s="151">
        <v>2</v>
      </c>
      <c r="X12" s="155"/>
      <c r="Y12" s="131"/>
      <c r="Z12" s="131"/>
      <c r="AA12" s="131"/>
      <c r="AB12" s="294"/>
      <c r="AC12" s="294"/>
      <c r="AD12" s="294"/>
      <c r="AE12" s="275"/>
      <c r="AG12" s="203">
        <f>IF(K53=G41,G49,IF(K53=G49,G41,IF(K53=G57,G65,G57)))</f>
        <v>19</v>
      </c>
      <c r="AH12" s="204">
        <f>IF(OR(K$20=A13,K$20=A15)," ",IF(E14=A13,A15,A13))</f>
        <v>41</v>
      </c>
      <c r="AI12" s="206">
        <f>IF(OR(AH10=" ",AH11=" ",AH12=" "),AH13,AH12)</f>
        <v>41</v>
      </c>
      <c r="AJ12" s="204" t="str">
        <f>IF(OR(K$20=E22,K$20=E26)," ",IF(G24=E22,E26,E22))</f>
        <v> </v>
      </c>
      <c r="AK12" s="206">
        <f>IF(OR(AJ10=" ",AJ11=" ",AJ12=" "),AJ13,AJ12)</f>
        <v>13</v>
      </c>
      <c r="AL12" s="203"/>
      <c r="AM12" s="203">
        <f>IF(N15=L14,L17,L14)</f>
        <v>59</v>
      </c>
    </row>
    <row r="13" spans="1:39" ht="12" customHeight="1" thickBot="1">
      <c r="A13" s="301">
        <v>9</v>
      </c>
      <c r="B13" s="299" t="str">
        <f>VLOOKUP(A13,'пр.взв.'!B$6:C$83,2,FALSE)</f>
        <v>Аминов Заирбек Арсланбегович</v>
      </c>
      <c r="C13" s="299" t="str">
        <f>VLOOKUP(A13,'пр.взв.'!B$6:H$83,3,FALSE)</f>
        <v>14.10.1995 кмс</v>
      </c>
      <c r="D13" s="299" t="str">
        <f>VLOOKUP(A13,'пр.взв.'!B$6:F$83,4,FALSE)</f>
        <v>УрФО</v>
      </c>
      <c r="E13" s="143"/>
      <c r="F13" s="143"/>
      <c r="G13" s="168"/>
      <c r="H13" s="182"/>
      <c r="I13" s="153" t="s">
        <v>214</v>
      </c>
      <c r="J13" s="157"/>
      <c r="K13" s="160"/>
      <c r="L13" s="79"/>
      <c r="M13" s="92"/>
      <c r="O13" s="15">
        <f>AG9</f>
        <v>17</v>
      </c>
      <c r="P13" s="125"/>
      <c r="S13" s="86"/>
      <c r="T13" s="158"/>
      <c r="U13" s="131"/>
      <c r="V13" s="152"/>
      <c r="W13" s="153" t="s">
        <v>214</v>
      </c>
      <c r="X13" s="155"/>
      <c r="Y13" s="131"/>
      <c r="Z13" s="131"/>
      <c r="AA13" s="131"/>
      <c r="AB13" s="295" t="str">
        <f>VLOOKUP(AE13,'пр.взв.'!B9:H169,2,FALSE)</f>
        <v>Кукушкин Федор Андреевич</v>
      </c>
      <c r="AC13" s="295" t="str">
        <f>VLOOKUP(AE13,'пр.взв.'!B9:AH91,3,FALSE)</f>
        <v>16.06.1993 мс</v>
      </c>
      <c r="AD13" s="295" t="str">
        <f>VLOOKUP(AE13,'пр.взв.'!B9:H91,4,FALSE)</f>
        <v>ЦФО</v>
      </c>
      <c r="AE13" s="273">
        <v>10</v>
      </c>
      <c r="AG13" s="203">
        <f>IF(K53=I46,I61,I46)</f>
        <v>23</v>
      </c>
      <c r="AH13" s="204">
        <f>IF(OR(K$20=A17,K$20=A19)," ",IF(E18=A17,A19,A17))</f>
        <v>57</v>
      </c>
      <c r="AI13" s="206">
        <f>IF(OR(AH10=" ",AH11=" ",AH12=" ",AH13=" "),AH14,AH13)</f>
        <v>57</v>
      </c>
      <c r="AJ13" s="204">
        <f>IF(OR(K$53=E30,K$53=E34)," ",IF(G32=E30,E34,E30))</f>
        <v>13</v>
      </c>
      <c r="AK13" s="203"/>
      <c r="AL13" s="203"/>
      <c r="AM13" s="203">
        <f>IF(N64=L63,L66,L63)</f>
        <v>64</v>
      </c>
    </row>
    <row r="14" spans="1:39" ht="12" customHeight="1">
      <c r="A14" s="302"/>
      <c r="B14" s="300"/>
      <c r="C14" s="300"/>
      <c r="D14" s="300"/>
      <c r="E14" s="151">
        <v>9</v>
      </c>
      <c r="F14" s="168"/>
      <c r="G14" s="168"/>
      <c r="H14" s="183"/>
      <c r="I14" s="131"/>
      <c r="J14" s="157"/>
      <c r="K14" s="160"/>
      <c r="L14" s="309">
        <f>AG10</f>
        <v>59</v>
      </c>
      <c r="M14" s="309"/>
      <c r="P14" s="100"/>
      <c r="S14" s="86"/>
      <c r="T14" s="158"/>
      <c r="U14" s="131"/>
      <c r="V14" s="155"/>
      <c r="W14" s="131"/>
      <c r="X14" s="155"/>
      <c r="Y14" s="131"/>
      <c r="Z14" s="131"/>
      <c r="AA14" s="151">
        <v>10</v>
      </c>
      <c r="AB14" s="296"/>
      <c r="AC14" s="296"/>
      <c r="AD14" s="296"/>
      <c r="AE14" s="274"/>
      <c r="AG14" s="203">
        <f>IF(S36=U20,U53,U20)</f>
        <v>32</v>
      </c>
      <c r="AH14" s="204" t="str">
        <f>IF(OR(K$20=A21,K$20=A23)," ",IF(E22=A21,A23,A21))</f>
        <v> </v>
      </c>
      <c r="AI14" s="206">
        <f>IF(OR(AH10=" ",AH11=" ",AH12=" ",AH13=" ",AH14=" "),AH15,AH14)</f>
        <v>53</v>
      </c>
      <c r="AJ14" s="207"/>
      <c r="AK14" s="203"/>
      <c r="AL14" s="203"/>
      <c r="AM14" s="205" t="s">
        <v>69</v>
      </c>
    </row>
    <row r="15" spans="1:39" ht="12" customHeight="1" thickBot="1">
      <c r="A15" s="302">
        <v>41</v>
      </c>
      <c r="B15" s="306" t="e">
        <f>VLOOKUP(A15,'пр.взв.'!B$6:C$83,2,FALSE)</f>
        <v>#N/A</v>
      </c>
      <c r="C15" s="306" t="e">
        <f>VLOOKUP(A15,'пр.взв.'!B$6:H$83,3,FALSE)</f>
        <v>#N/A</v>
      </c>
      <c r="D15" s="306" t="e">
        <f>VLOOKUP(A15,'пр.взв.'!B$6:F$83,4,FALSE)</f>
        <v>#N/A</v>
      </c>
      <c r="E15" s="153"/>
      <c r="F15" s="172"/>
      <c r="G15" s="168"/>
      <c r="H15" s="184"/>
      <c r="I15" s="150"/>
      <c r="J15" s="150"/>
      <c r="K15" s="159"/>
      <c r="L15" s="117"/>
      <c r="M15" s="95"/>
      <c r="N15" s="199">
        <v>11</v>
      </c>
      <c r="P15" s="120"/>
      <c r="Q15" s="199">
        <v>19</v>
      </c>
      <c r="S15" s="90"/>
      <c r="T15" s="158"/>
      <c r="U15" s="131"/>
      <c r="V15" s="155"/>
      <c r="W15" s="131"/>
      <c r="X15" s="155"/>
      <c r="Y15" s="131"/>
      <c r="Z15" s="152"/>
      <c r="AA15" s="153"/>
      <c r="AB15" s="293" t="e">
        <f>VLOOKUP(AE15,'пр.взв.'!B9:H171,2,FALSE)</f>
        <v>#N/A</v>
      </c>
      <c r="AC15" s="293" t="e">
        <f>VLOOKUP(AE15,'пр.взв.'!B9:AH93,3,FALSE)</f>
        <v>#N/A</v>
      </c>
      <c r="AD15" s="293" t="e">
        <f>VLOOKUP(AE15,'пр.взв.'!B9:H93,4,FALSE)</f>
        <v>#N/A</v>
      </c>
      <c r="AE15" s="274">
        <v>42</v>
      </c>
      <c r="AG15" s="203">
        <f>IF(M32=M36,S36,M36)</f>
        <v>2</v>
      </c>
      <c r="AH15" s="204">
        <f>IF(OR(K$20=A25,K$20=A27)," ",IF(E26=A25,A27,A25))</f>
        <v>53</v>
      </c>
      <c r="AI15" s="206">
        <f>IF(OR(AH10=" ",AH11=" ",AH12=" ",AH13=" ",AH14=" ",AH15=" "),AH16,AH15)</f>
        <v>45</v>
      </c>
      <c r="AJ15" s="207"/>
      <c r="AK15" s="203"/>
      <c r="AL15" s="203"/>
      <c r="AM15" s="203">
        <f>IF(O10=N8,N11,N8)</f>
        <v>21</v>
      </c>
    </row>
    <row r="16" spans="1:39" ht="12" customHeight="1" thickBot="1">
      <c r="A16" s="310"/>
      <c r="B16" s="307"/>
      <c r="C16" s="307"/>
      <c r="D16" s="307"/>
      <c r="E16" s="168"/>
      <c r="F16" s="174"/>
      <c r="G16" s="151">
        <v>25</v>
      </c>
      <c r="H16" s="185"/>
      <c r="I16" s="157"/>
      <c r="J16" s="157"/>
      <c r="K16" s="160"/>
      <c r="L16" s="101"/>
      <c r="M16" s="98"/>
      <c r="N16" s="125"/>
      <c r="P16" s="100"/>
      <c r="Q16" s="125"/>
      <c r="S16" s="86"/>
      <c r="T16" s="129"/>
      <c r="U16" s="131"/>
      <c r="V16" s="155"/>
      <c r="W16" s="131"/>
      <c r="X16" s="156"/>
      <c r="Y16" s="151">
        <v>26</v>
      </c>
      <c r="Z16" s="155"/>
      <c r="AA16" s="131"/>
      <c r="AB16" s="294"/>
      <c r="AC16" s="294"/>
      <c r="AD16" s="294"/>
      <c r="AE16" s="275"/>
      <c r="AG16" s="203"/>
      <c r="AH16" s="204">
        <f>IF(OR(K$20=A29,K$20=A31)," ",IF(E30=A29,A31,A29))</f>
        <v>45</v>
      </c>
      <c r="AI16" s="206">
        <f>IF(OR(AH10=" ",AH11=" ",AH12=" ",AH13=" ",AH14=" ",AH15=" ",AH16=" "),AH17,AH16)</f>
        <v>61</v>
      </c>
      <c r="AJ16" s="207"/>
      <c r="AK16" s="203"/>
      <c r="AL16" s="203"/>
      <c r="AM16" s="203">
        <f>IF(O59=N57,N60,N57)</f>
        <v>18</v>
      </c>
    </row>
    <row r="17" spans="1:39" ht="12" customHeight="1" thickBot="1">
      <c r="A17" s="301">
        <v>25</v>
      </c>
      <c r="B17" s="299" t="str">
        <f>VLOOKUP(A17,'пр.взв.'!B$6:C$83,2,FALSE)</f>
        <v>Шокуров александр Владимирович</v>
      </c>
      <c r="C17" s="299" t="str">
        <f>VLOOKUP(A17,'пр.взв.'!B$6:H$83,3,FALSE)</f>
        <v>26.11.1988 мс</v>
      </c>
      <c r="D17" s="299" t="str">
        <f>VLOOKUP(A17,'пр.взв.'!B$6:F$83,4,FALSE)</f>
        <v>ПФО</v>
      </c>
      <c r="E17" s="143"/>
      <c r="F17" s="168"/>
      <c r="G17" s="153" t="s">
        <v>212</v>
      </c>
      <c r="H17" s="173"/>
      <c r="I17" s="150"/>
      <c r="J17" s="150"/>
      <c r="K17" s="159"/>
      <c r="L17" s="303">
        <f>AG11</f>
        <v>11</v>
      </c>
      <c r="M17" s="308"/>
      <c r="N17" s="35"/>
      <c r="O17" s="199">
        <v>19</v>
      </c>
      <c r="P17" s="100"/>
      <c r="Q17" s="35"/>
      <c r="S17" s="86"/>
      <c r="T17" s="129"/>
      <c r="U17" s="131"/>
      <c r="V17" s="155"/>
      <c r="W17" s="131"/>
      <c r="X17" s="131"/>
      <c r="Y17" s="153" t="s">
        <v>217</v>
      </c>
      <c r="Z17" s="155"/>
      <c r="AA17" s="131"/>
      <c r="AB17" s="295" t="str">
        <f>VLOOKUP(AE17,'пр.взв.'!B13:H173,2,FALSE)</f>
        <v>Скрябин Станислав Михайлович</v>
      </c>
      <c r="AC17" s="295" t="str">
        <f>VLOOKUP(AE17,'пр.взв.'!B13:AH95,3,FALSE)</f>
        <v>18.12.1988 мс</v>
      </c>
      <c r="AD17" s="295" t="str">
        <f>VLOOKUP(AE17,'пр.взв.'!B13:H95,4,FALSE)</f>
        <v>УрФО</v>
      </c>
      <c r="AE17" s="273">
        <v>26</v>
      </c>
      <c r="AG17" s="203"/>
      <c r="AH17" s="204">
        <f>IF(OR(K$20=A33,K$20=A35)," ",IF(E34=A33,A35,A33))</f>
        <v>61</v>
      </c>
      <c r="AI17" s="203"/>
      <c r="AJ17" s="207"/>
      <c r="AK17" s="203"/>
      <c r="AL17" s="203"/>
      <c r="AM17" s="203">
        <f>IF(O17=N15,N18,N15)</f>
        <v>11</v>
      </c>
    </row>
    <row r="18" spans="1:39" ht="12" customHeight="1">
      <c r="A18" s="302"/>
      <c r="B18" s="300"/>
      <c r="C18" s="300"/>
      <c r="D18" s="300"/>
      <c r="E18" s="151">
        <v>25</v>
      </c>
      <c r="F18" s="178"/>
      <c r="G18" s="168"/>
      <c r="H18" s="170"/>
      <c r="I18" s="157"/>
      <c r="J18" s="157"/>
      <c r="K18" s="160"/>
      <c r="L18" s="79"/>
      <c r="M18" s="96"/>
      <c r="N18" s="15">
        <f>AG12</f>
        <v>19</v>
      </c>
      <c r="O18" s="125"/>
      <c r="P18" s="100"/>
      <c r="Q18" s="35"/>
      <c r="R18" s="151">
        <v>32</v>
      </c>
      <c r="S18" s="86"/>
      <c r="T18" s="129"/>
      <c r="U18" s="131"/>
      <c r="V18" s="155"/>
      <c r="W18" s="131"/>
      <c r="X18" s="131"/>
      <c r="Y18" s="131"/>
      <c r="Z18" s="156"/>
      <c r="AA18" s="151">
        <v>26</v>
      </c>
      <c r="AB18" s="296"/>
      <c r="AC18" s="296"/>
      <c r="AD18" s="296"/>
      <c r="AE18" s="274"/>
      <c r="AG18" s="203"/>
      <c r="AH18" s="208"/>
      <c r="AI18" s="205" t="s">
        <v>67</v>
      </c>
      <c r="AJ18" s="207"/>
      <c r="AK18" s="205" t="s">
        <v>67</v>
      </c>
      <c r="AL18" s="205" t="s">
        <v>67</v>
      </c>
      <c r="AM18" s="203">
        <f>IF(O66=N64,N67,N64)</f>
        <v>16</v>
      </c>
    </row>
    <row r="19" spans="1:39" ht="12" customHeight="1" thickBot="1">
      <c r="A19" s="302">
        <v>57</v>
      </c>
      <c r="B19" s="306" t="e">
        <f>VLOOKUP(A19,'пр.взв.'!B$6:C$83,2,FALSE)</f>
        <v>#N/A</v>
      </c>
      <c r="C19" s="306" t="e">
        <f>VLOOKUP(A19,'пр.взв.'!B$6:H$83,3,FALSE)</f>
        <v>#N/A</v>
      </c>
      <c r="D19" s="306" t="e">
        <f>VLOOKUP(A19,'пр.взв.'!B$6:F$83,4,FALSE)</f>
        <v>#N/A</v>
      </c>
      <c r="E19" s="153"/>
      <c r="F19" s="168"/>
      <c r="G19" s="168"/>
      <c r="H19" s="173"/>
      <c r="I19" s="150"/>
      <c r="J19" s="150"/>
      <c r="K19" s="159"/>
      <c r="L19" s="79"/>
      <c r="M19" s="92"/>
      <c r="O19" s="35"/>
      <c r="P19" s="185">
        <v>19</v>
      </c>
      <c r="Q19" s="35"/>
      <c r="R19" s="122"/>
      <c r="S19" s="86"/>
      <c r="T19" s="131"/>
      <c r="U19" s="131"/>
      <c r="V19" s="155"/>
      <c r="W19" s="131"/>
      <c r="X19" s="131"/>
      <c r="Y19" s="131"/>
      <c r="Z19" s="131"/>
      <c r="AA19" s="153"/>
      <c r="AB19" s="293" t="e">
        <f>VLOOKUP(AE19,'пр.взв.'!B13:H175,2,FALSE)</f>
        <v>#N/A</v>
      </c>
      <c r="AC19" s="293" t="e">
        <f>VLOOKUP(AE19,'пр.взв.'!B13:AH97,3,FALSE)</f>
        <v>#N/A</v>
      </c>
      <c r="AD19" s="293" t="e">
        <f>VLOOKUP(AE19,'пр.взв.'!B13:H97,4,FALSE)</f>
        <v>#N/A</v>
      </c>
      <c r="AE19" s="274">
        <v>58</v>
      </c>
      <c r="AG19" s="203"/>
      <c r="AH19" s="204">
        <f>IF(OR(K$53=A38,K$53=A40)," ",IF(E39=A38,A40,A38))</f>
        <v>35</v>
      </c>
      <c r="AI19" s="206">
        <f>IF(AH19=" ",AH20,AH19)</f>
        <v>35</v>
      </c>
      <c r="AJ19" s="204">
        <f>IF(OR(K$53=E39,K$53=E43)," ",IF(G41=E39,E43,E39))</f>
        <v>3</v>
      </c>
      <c r="AK19" s="206">
        <f>IF(AJ19=" ",AJ20,AJ19)</f>
        <v>3</v>
      </c>
      <c r="AL19" s="203"/>
      <c r="AM19" s="205" t="s">
        <v>69</v>
      </c>
    </row>
    <row r="20" spans="1:39" ht="12" customHeight="1" thickBot="1">
      <c r="A20" s="310"/>
      <c r="B20" s="307"/>
      <c r="C20" s="307"/>
      <c r="D20" s="307"/>
      <c r="E20" s="168"/>
      <c r="F20" s="168"/>
      <c r="G20" s="168"/>
      <c r="H20" s="170"/>
      <c r="I20" s="157"/>
      <c r="J20" s="157"/>
      <c r="K20" s="151">
        <v>37</v>
      </c>
      <c r="L20" s="119"/>
      <c r="M20" s="93"/>
      <c r="O20" s="15">
        <f>AG13</f>
        <v>23</v>
      </c>
      <c r="P20" s="126"/>
      <c r="Q20" s="35"/>
      <c r="S20" s="86"/>
      <c r="T20" s="154"/>
      <c r="U20" s="151">
        <v>2</v>
      </c>
      <c r="V20" s="155"/>
      <c r="W20" s="131"/>
      <c r="X20" s="131"/>
      <c r="Y20" s="131"/>
      <c r="Z20" s="131"/>
      <c r="AA20" s="131"/>
      <c r="AB20" s="294"/>
      <c r="AC20" s="294"/>
      <c r="AD20" s="294"/>
      <c r="AE20" s="275"/>
      <c r="AG20" s="203"/>
      <c r="AH20" s="204">
        <f>IF(OR(K$53=A42,K$53=A44)," ",IF(E43=A42,A44,A42))</f>
        <v>51</v>
      </c>
      <c r="AI20" s="206">
        <f>IF(OR(AH18=" ",AH19=" ",AH20=" "),AH21,AH20)</f>
        <v>51</v>
      </c>
      <c r="AJ20" s="204" t="str">
        <f>IF(OR(K$53=E47,K$53=E51)," ",IF(G49=E47,E51,E47))</f>
        <v> </v>
      </c>
      <c r="AK20" s="206">
        <f>IF(OR(AJ18=" ",AJ19=" ",AJ20=" "),AJ21,AJ20)</f>
        <v>7</v>
      </c>
      <c r="AL20" s="203">
        <f>IF(AND(OR(K53=G41,K53=G49),I61=G57),G65,IF(AND(OR(K53=G41,K53=G49),I61=G65),G57,IF(I46=G41,G49,G41)))</f>
        <v>15</v>
      </c>
      <c r="AM20" s="203">
        <f>IF(P12=O10,O13,O10)</f>
        <v>17</v>
      </c>
    </row>
    <row r="21" spans="1:39" ht="12" customHeight="1" thickBot="1">
      <c r="A21" s="301">
        <v>5</v>
      </c>
      <c r="B21" s="299" t="str">
        <f>VLOOKUP(A21,'пр.взв.'!B$6:C$83,2,FALSE)</f>
        <v>Огарышев Алексей Сергеевич</v>
      </c>
      <c r="C21" s="299" t="str">
        <f>VLOOKUP(A21,'пр.взв.'!B$6:H$83,3,FALSE)</f>
        <v>06.03.1988 мсмк</v>
      </c>
      <c r="D21" s="299" t="str">
        <f>VLOOKUP(A21,'пр.взв.'!B$6:F$83,4,FALSE)</f>
        <v>ЦФО</v>
      </c>
      <c r="E21" s="143"/>
      <c r="F21" s="143"/>
      <c r="G21" s="167"/>
      <c r="H21" s="167"/>
      <c r="I21" s="130"/>
      <c r="J21" s="186"/>
      <c r="K21" s="153" t="s">
        <v>219</v>
      </c>
      <c r="L21" s="118"/>
      <c r="M21" s="83"/>
      <c r="N21" s="83"/>
      <c r="P21" s="83"/>
      <c r="Q21" s="15">
        <f>AG14</f>
        <v>32</v>
      </c>
      <c r="R21" s="87"/>
      <c r="S21" s="94"/>
      <c r="T21" s="159"/>
      <c r="U21" s="153" t="s">
        <v>214</v>
      </c>
      <c r="V21" s="155"/>
      <c r="W21" s="131"/>
      <c r="X21" s="131"/>
      <c r="Y21" s="131"/>
      <c r="Z21" s="131"/>
      <c r="AA21" s="131"/>
      <c r="AB21" s="295" t="str">
        <f>VLOOKUP(AE21,'пр.взв.'!B1:H177,2,FALSE)</f>
        <v>Надюков Бислан Мосович</v>
      </c>
      <c r="AC21" s="295" t="str">
        <f>VLOOKUP(AE21,'пр.взв.'!B1:AH99,3,FALSE)</f>
        <v>19.11.1991 мс</v>
      </c>
      <c r="AD21" s="295" t="str">
        <f>VLOOKUP(AE21,'пр.взв.'!B1:H99,4,FALSE)</f>
        <v>ЮФО</v>
      </c>
      <c r="AE21" s="273">
        <v>6</v>
      </c>
      <c r="AG21" s="203"/>
      <c r="AH21" s="204">
        <f>IF(OR(K$53=A46,K$53=A48)," ",IF(E47=A46,A48,A46))</f>
        <v>43</v>
      </c>
      <c r="AI21" s="206">
        <f>IF(OR(AH18=" ",AH19=" ",AH20=" ",AH21=" "),AH22,AH21)</f>
        <v>43</v>
      </c>
      <c r="AJ21" s="204">
        <f>IF(OR(K$53=E55,K$53=E59)," ",IF(G57=E55,E59,E55))</f>
        <v>7</v>
      </c>
      <c r="AK21" s="206">
        <f>IF(OR(AJ18=" ",AJ19=" ",AJ20=" ",AJ21=" "),AJ22,AJ21)</f>
        <v>31</v>
      </c>
      <c r="AL21" s="203"/>
      <c r="AM21" s="203">
        <f>IF(P61=O59,O62,O59)</f>
        <v>30</v>
      </c>
    </row>
    <row r="22" spans="1:39" ht="12" customHeight="1">
      <c r="A22" s="302"/>
      <c r="B22" s="300"/>
      <c r="C22" s="300"/>
      <c r="D22" s="300"/>
      <c r="E22" s="151">
        <v>37</v>
      </c>
      <c r="F22" s="168"/>
      <c r="G22" s="169"/>
      <c r="H22" s="170"/>
      <c r="I22" s="182"/>
      <c r="J22" s="175"/>
      <c r="K22" s="187"/>
      <c r="L22" s="118"/>
      <c r="M22" s="80"/>
      <c r="N22" s="143"/>
      <c r="O22" s="131"/>
      <c r="P22" s="143"/>
      <c r="Q22" s="131"/>
      <c r="R22" s="158"/>
      <c r="S22" s="82"/>
      <c r="T22" s="160"/>
      <c r="U22" s="161"/>
      <c r="V22" s="155"/>
      <c r="W22" s="131"/>
      <c r="X22" s="131"/>
      <c r="Y22" s="131"/>
      <c r="Z22" s="131"/>
      <c r="AA22" s="151">
        <v>6</v>
      </c>
      <c r="AB22" s="296"/>
      <c r="AC22" s="296"/>
      <c r="AD22" s="296"/>
      <c r="AE22" s="274"/>
      <c r="AG22" s="203"/>
      <c r="AH22" s="204" t="str">
        <f>IF(OR(K$53=A50,K$53=A52)," ",IF(E51=A50,A52,A50))</f>
        <v> </v>
      </c>
      <c r="AI22" s="206">
        <f>IF(OR(AH18=" ",AH19=" ",AH20=" ",AH21=" ",AH22=" "),AH23,AH22)</f>
        <v>39</v>
      </c>
      <c r="AJ22" s="204">
        <f>IF(OR(K$53=E63,K$53=E67)," ",IF(G65=E63,E67,E63))</f>
        <v>31</v>
      </c>
      <c r="AK22" s="203"/>
      <c r="AL22" s="203"/>
      <c r="AM22" s="203">
        <f>IF(P19=O17,O20,O17)</f>
        <v>23</v>
      </c>
    </row>
    <row r="23" spans="1:39" ht="12" customHeight="1" thickBot="1">
      <c r="A23" s="302">
        <v>37</v>
      </c>
      <c r="B23" s="296" t="str">
        <f>VLOOKUP(A23,'пр.взв.'!B$6:C$83,2,FALSE)</f>
        <v>Лебедев Илья Александрович</v>
      </c>
      <c r="C23" s="296" t="str">
        <f>VLOOKUP(A23,'пр.взв.'!B$6:H$83,3,FALSE)</f>
        <v>087.09.1982 змс</v>
      </c>
      <c r="D23" s="296" t="str">
        <f>VLOOKUP(A23,'пр.взв.'!B$6:F$83,4,FALSE)</f>
        <v>УрФО</v>
      </c>
      <c r="E23" s="153" t="s">
        <v>212</v>
      </c>
      <c r="F23" s="172"/>
      <c r="G23" s="168"/>
      <c r="H23" s="173"/>
      <c r="I23" s="179"/>
      <c r="J23" s="182"/>
      <c r="K23" s="159"/>
      <c r="L23" s="118"/>
      <c r="M23" s="82"/>
      <c r="N23" s="129"/>
      <c r="O23" s="131"/>
      <c r="P23" s="129"/>
      <c r="Q23" s="131"/>
      <c r="R23" s="129"/>
      <c r="S23" s="82"/>
      <c r="T23" s="160"/>
      <c r="U23" s="161"/>
      <c r="V23" s="155"/>
      <c r="W23" s="131"/>
      <c r="X23" s="131"/>
      <c r="Y23" s="131"/>
      <c r="Z23" s="152"/>
      <c r="AA23" s="153" t="s">
        <v>214</v>
      </c>
      <c r="AB23" s="297" t="str">
        <f>VLOOKUP(AE23,'пр.взв.'!B17:H179,2,FALSE)</f>
        <v>Аджемян Манук Артурович</v>
      </c>
      <c r="AC23" s="297">
        <f>VLOOKUP(AE23,'пр.взв.'!B17:AH101,3,FALSE)</f>
        <v>33322</v>
      </c>
      <c r="AD23" s="297" t="str">
        <f>VLOOKUP(AE23,'пр.взв.'!B17:H101,4,FALSE)</f>
        <v>ДВФО</v>
      </c>
      <c r="AE23" s="274">
        <v>38</v>
      </c>
      <c r="AG23" s="203"/>
      <c r="AH23" s="204">
        <f>IF(OR(K$53=A54,K$53=A56)," ",IF(E55=A54,A56,A54))</f>
        <v>39</v>
      </c>
      <c r="AI23" s="206">
        <f>IF(OR(AH18=" ",AH19=" ",AH20=" ",AH21=" ",AH22=" ",AH23=" "),AH24,AH23)</f>
        <v>55</v>
      </c>
      <c r="AJ23" s="207"/>
      <c r="AK23" s="203"/>
      <c r="AL23" s="203"/>
      <c r="AM23" s="203">
        <f>IF(P68=O66,O69,O66)</f>
        <v>28</v>
      </c>
    </row>
    <row r="24" spans="1:39" ht="12" customHeight="1" thickBot="1">
      <c r="A24" s="310"/>
      <c r="B24" s="300"/>
      <c r="C24" s="300"/>
      <c r="D24" s="300"/>
      <c r="E24" s="168"/>
      <c r="F24" s="174"/>
      <c r="G24" s="151">
        <v>37</v>
      </c>
      <c r="H24" s="175"/>
      <c r="I24" s="182"/>
      <c r="J24" s="179"/>
      <c r="K24" s="160"/>
      <c r="L24" s="82"/>
      <c r="M24" s="57"/>
      <c r="N24" s="129"/>
      <c r="O24" s="157"/>
      <c r="P24" s="157"/>
      <c r="Q24" s="157"/>
      <c r="R24" s="157"/>
      <c r="S24" s="85"/>
      <c r="T24" s="162"/>
      <c r="U24" s="163"/>
      <c r="V24" s="155"/>
      <c r="W24" s="131"/>
      <c r="X24" s="131"/>
      <c r="Y24" s="151">
        <v>6</v>
      </c>
      <c r="Z24" s="155"/>
      <c r="AA24" s="131"/>
      <c r="AB24" s="298"/>
      <c r="AC24" s="298"/>
      <c r="AD24" s="298"/>
      <c r="AE24" s="275"/>
      <c r="AG24" s="203"/>
      <c r="AH24" s="204">
        <f>IF(OR(K$53=A58,K$53=A60)," ",IF(E59=A58,A60,A58))</f>
        <v>55</v>
      </c>
      <c r="AI24" s="206">
        <f>IF(OR(AH18=" ",AH19=" ",AH20=" ",AH21=" ",AH22=" ",AH23=" ",AH24=" "),AH25,AH24)</f>
        <v>47</v>
      </c>
      <c r="AJ24" s="207"/>
      <c r="AK24" s="203"/>
      <c r="AL24" s="203"/>
      <c r="AM24" s="205" t="s">
        <v>69</v>
      </c>
    </row>
    <row r="25" spans="1:39" ht="12" customHeight="1" thickBot="1">
      <c r="A25" s="301">
        <v>21</v>
      </c>
      <c r="B25" s="299" t="str">
        <f>VLOOKUP(A25,'пр.взв.'!B$6:C$83,2,FALSE)</f>
        <v>Хашиев Ислам Султанович</v>
      </c>
      <c r="C25" s="299" t="str">
        <f>VLOOKUP(A25,'пр.взв.'!B$6:H$83,3,FALSE)</f>
        <v>13.10.1993 мс</v>
      </c>
      <c r="D25" s="299" t="str">
        <f>VLOOKUP(A25,'пр.взв.'!B$6:F$83,4,FALSE)</f>
        <v>ПФО</v>
      </c>
      <c r="E25" s="143"/>
      <c r="F25" s="168"/>
      <c r="G25" s="153" t="s">
        <v>214</v>
      </c>
      <c r="H25" s="188"/>
      <c r="I25" s="175"/>
      <c r="J25" s="179"/>
      <c r="K25" s="187"/>
      <c r="L25" s="82"/>
      <c r="M25" s="57"/>
      <c r="N25" s="157"/>
      <c r="O25" s="182"/>
      <c r="P25" s="179"/>
      <c r="Q25" s="175"/>
      <c r="R25" s="158"/>
      <c r="S25" s="101"/>
      <c r="T25" s="162"/>
      <c r="U25" s="163"/>
      <c r="V25" s="155"/>
      <c r="W25" s="131"/>
      <c r="X25" s="152"/>
      <c r="Y25" s="153" t="s">
        <v>213</v>
      </c>
      <c r="Z25" s="155"/>
      <c r="AA25" s="131"/>
      <c r="AB25" s="295" t="str">
        <f>VLOOKUP(AE25,'пр.взв.'!B21:H181,2,FALSE)</f>
        <v>Киселев Андрей Сергеевич</v>
      </c>
      <c r="AC25" s="295" t="str">
        <f>VLOOKUP(AE25,'пр.взв.'!B21:AH103,3,FALSE)</f>
        <v>28.08.1997 кмс</v>
      </c>
      <c r="AD25" s="295" t="str">
        <f>VLOOKUP(AE25,'пр.взв.'!B21:H103,4,FALSE)</f>
        <v>ПФО</v>
      </c>
      <c r="AE25" s="273">
        <v>22</v>
      </c>
      <c r="AG25" s="203"/>
      <c r="AH25" s="204">
        <f>IF(OR(K$53=A62,K$53=A64)," ",IF(E63=A62,A64,A62))</f>
        <v>47</v>
      </c>
      <c r="AI25" s="206">
        <f>IF(OR(AH18=" ",AH19=" ",AH20=" ",AH21=" ",AH22=" ",AH23=" ",AH24=" ",AH25=" "),AH26,AH25)</f>
        <v>63</v>
      </c>
      <c r="AJ25" s="207"/>
      <c r="AK25" s="203"/>
      <c r="AL25" s="203"/>
      <c r="AM25" s="203">
        <f>IF('пр.хода'!Q15='пр.хода'!P12,'пр.хода'!P19,'пр.хода'!P12)</f>
        <v>29</v>
      </c>
    </row>
    <row r="26" spans="1:39" ht="12" customHeight="1" thickBot="1">
      <c r="A26" s="302"/>
      <c r="B26" s="300"/>
      <c r="C26" s="300"/>
      <c r="D26" s="300"/>
      <c r="E26" s="151">
        <v>21</v>
      </c>
      <c r="F26" s="178"/>
      <c r="G26" s="168"/>
      <c r="H26" s="189"/>
      <c r="I26" s="179"/>
      <c r="J26" s="175"/>
      <c r="K26" s="160"/>
      <c r="L26" s="82"/>
      <c r="M26" s="57"/>
      <c r="N26" s="157"/>
      <c r="O26" s="157"/>
      <c r="P26" s="146" t="s">
        <v>24</v>
      </c>
      <c r="Q26" s="157"/>
      <c r="R26" s="157"/>
      <c r="S26" s="101"/>
      <c r="T26" s="162"/>
      <c r="U26" s="163"/>
      <c r="V26" s="155"/>
      <c r="W26" s="131"/>
      <c r="X26" s="155"/>
      <c r="Y26" s="131"/>
      <c r="Z26" s="156"/>
      <c r="AA26" s="151">
        <v>22</v>
      </c>
      <c r="AB26" s="296"/>
      <c r="AC26" s="296"/>
      <c r="AD26" s="296"/>
      <c r="AE26" s="274"/>
      <c r="AG26" s="203"/>
      <c r="AH26" s="204">
        <f>IF(OR(K$53=A66,K$53=A68)," ",IF(E67=A66,A68,A66))</f>
        <v>63</v>
      </c>
      <c r="AI26" s="203"/>
      <c r="AJ26" s="207"/>
      <c r="AK26" s="203"/>
      <c r="AL26" s="203"/>
      <c r="AM26" s="203">
        <f>IF('пр.хода'!Q64='пр.хода'!P61,'пр.хода'!P68,'пр.хода'!P61)</f>
        <v>8</v>
      </c>
    </row>
    <row r="27" spans="1:39" ht="12" customHeight="1" thickBot="1">
      <c r="A27" s="302">
        <v>53</v>
      </c>
      <c r="B27" s="306" t="e">
        <f>VLOOKUP(A27,'пр.взв.'!B$6:C$83,2,FALSE)</f>
        <v>#N/A</v>
      </c>
      <c r="C27" s="306" t="e">
        <f>VLOOKUP(A27,'пр.взв.'!B$6:H$83,3,FALSE)</f>
        <v>#N/A</v>
      </c>
      <c r="D27" s="306" t="e">
        <f>VLOOKUP(A27,'пр.взв.'!B$6:F$83,4,FALSE)</f>
        <v>#N/A</v>
      </c>
      <c r="E27" s="153"/>
      <c r="F27" s="168"/>
      <c r="G27" s="168"/>
      <c r="H27" s="184"/>
      <c r="I27" s="179"/>
      <c r="J27" s="182"/>
      <c r="K27" s="159"/>
      <c r="L27" s="94"/>
      <c r="M27" s="58"/>
      <c r="N27" s="313" t="str">
        <f>VLOOKUP(R18,'пр.взв.'!B6:D83,2,FALSE)</f>
        <v>Шабуров Александр Владимирович </v>
      </c>
      <c r="O27" s="314"/>
      <c r="P27" s="314"/>
      <c r="Q27" s="314"/>
      <c r="R27" s="315"/>
      <c r="S27" s="101"/>
      <c r="T27" s="162"/>
      <c r="U27" s="163"/>
      <c r="V27" s="155"/>
      <c r="W27" s="131"/>
      <c r="X27" s="155"/>
      <c r="Y27" s="131"/>
      <c r="Z27" s="131"/>
      <c r="AA27" s="153"/>
      <c r="AB27" s="293" t="e">
        <f>VLOOKUP(AE27,'пр.взв.'!B21:H183,2,FALSE)</f>
        <v>#N/A</v>
      </c>
      <c r="AC27" s="293" t="e">
        <f>VLOOKUP(AE27,'пр.взв.'!B21:AH105,3,FALSE)</f>
        <v>#N/A</v>
      </c>
      <c r="AD27" s="293" t="e">
        <f>VLOOKUP(AE27,'пр.взв.'!B21:H105,4,FALSE)</f>
        <v>#N/A</v>
      </c>
      <c r="AE27" s="274">
        <v>54</v>
      </c>
      <c r="AG27" s="203"/>
      <c r="AH27" s="207"/>
      <c r="AI27" s="205" t="s">
        <v>66</v>
      </c>
      <c r="AJ27" s="207"/>
      <c r="AK27" s="205" t="s">
        <v>66</v>
      </c>
      <c r="AL27" s="205" t="s">
        <v>66</v>
      </c>
      <c r="AM27" s="205" t="s">
        <v>69</v>
      </c>
    </row>
    <row r="28" spans="1:39" ht="12" customHeight="1" thickBot="1">
      <c r="A28" s="310"/>
      <c r="B28" s="307"/>
      <c r="C28" s="307"/>
      <c r="D28" s="307"/>
      <c r="E28" s="168"/>
      <c r="F28" s="168"/>
      <c r="G28" s="174"/>
      <c r="H28" s="179"/>
      <c r="I28" s="151">
        <v>37</v>
      </c>
      <c r="J28" s="190"/>
      <c r="K28" s="160"/>
      <c r="L28" s="82"/>
      <c r="M28" s="57"/>
      <c r="N28" s="316"/>
      <c r="O28" s="317"/>
      <c r="P28" s="317"/>
      <c r="Q28" s="317"/>
      <c r="R28" s="318"/>
      <c r="S28" s="101"/>
      <c r="T28" s="162"/>
      <c r="U28" s="163"/>
      <c r="V28" s="156"/>
      <c r="W28" s="164">
        <v>30</v>
      </c>
      <c r="X28" s="155"/>
      <c r="Y28" s="131"/>
      <c r="Z28" s="131"/>
      <c r="AA28" s="131"/>
      <c r="AB28" s="294"/>
      <c r="AC28" s="294"/>
      <c r="AD28" s="294"/>
      <c r="AE28" s="275"/>
      <c r="AG28" s="203"/>
      <c r="AH28" s="204" t="str">
        <f>IF(OR(U$20=AE5,U$20=AE7)," ",IF(AA6=AE5,AE7,AE5))</f>
        <v> </v>
      </c>
      <c r="AI28" s="206">
        <f>IF(AH28=" ",AH29,AH28)</f>
        <v>50</v>
      </c>
      <c r="AJ28" s="204" t="str">
        <f>IF(OR(U$20=AA6,U$20=AA10)," ",IF(Y8=AA6,AA10,AA6))</f>
        <v> </v>
      </c>
      <c r="AK28" s="206">
        <f>IF(AJ28=" ",AJ29,AJ28)</f>
        <v>10</v>
      </c>
      <c r="AL28" s="203"/>
      <c r="AM28" s="203">
        <f>IF('пр.хода'!R18='пр.хода'!Q15,'пр.хода'!Q21,'пр.хода'!Q15)</f>
        <v>19</v>
      </c>
    </row>
    <row r="29" spans="1:39" ht="12" customHeight="1" thickBot="1">
      <c r="A29" s="301">
        <v>13</v>
      </c>
      <c r="B29" s="299" t="str">
        <f>VLOOKUP(A29,'пр.взв.'!B$6:C$83,2,FALSE)</f>
        <v>Блимготов Канамат Шамильевич</v>
      </c>
      <c r="C29" s="299" t="str">
        <f>VLOOKUP(A29,'пр.взв.'!B$6:H$83,3,FALSE)</f>
        <v>15.03.1992 кмс</v>
      </c>
      <c r="D29" s="299" t="str">
        <f>VLOOKUP(A29,'пр.взв.'!B$6:F$83,4,FALSE)</f>
        <v>СКФО</v>
      </c>
      <c r="E29" s="143"/>
      <c r="F29" s="143"/>
      <c r="G29" s="168"/>
      <c r="H29" s="182"/>
      <c r="I29" s="153" t="s">
        <v>214</v>
      </c>
      <c r="J29" s="179"/>
      <c r="K29" s="157"/>
      <c r="L29" s="82"/>
      <c r="M29" s="57"/>
      <c r="N29" s="179"/>
      <c r="O29" s="157"/>
      <c r="P29" s="175"/>
      <c r="Q29" s="179"/>
      <c r="R29" s="158"/>
      <c r="S29" s="101"/>
      <c r="T29" s="162"/>
      <c r="U29" s="163"/>
      <c r="V29" s="131"/>
      <c r="W29" s="165" t="s">
        <v>212</v>
      </c>
      <c r="X29" s="155"/>
      <c r="Y29" s="131"/>
      <c r="Z29" s="131"/>
      <c r="AA29" s="131"/>
      <c r="AB29" s="295" t="str">
        <f>VLOOKUP(AE29,'пр.взв.'!B25:H185,2,FALSE)</f>
        <v>Беляев Алексей Владимирович</v>
      </c>
      <c r="AC29" s="295" t="str">
        <f>VLOOKUP(AE29,'пр.взв.'!B25:AH107,3,FALSE)</f>
        <v>16.03.1996 мс</v>
      </c>
      <c r="AD29" s="295" t="str">
        <f>VLOOKUP(AE29,'пр.взв.'!B25:H107,4,FALSE)</f>
        <v>ПФО</v>
      </c>
      <c r="AE29" s="273">
        <v>14</v>
      </c>
      <c r="AG29" s="203"/>
      <c r="AH29" s="204">
        <f>IF(OR(U$20=AE9,U$20=AE11)," ",IF(AA10=AE9,AE11,AE9))</f>
        <v>50</v>
      </c>
      <c r="AI29" s="206">
        <f>IF(OR(AH28=" ",AH29=" "),AH30,AH29)</f>
        <v>42</v>
      </c>
      <c r="AJ29" s="204">
        <f>IF(OR(U$20=AA14,U$20=AA18)," ",IF(Y16=AA14,AA18,AA14))</f>
        <v>10</v>
      </c>
      <c r="AK29" s="206">
        <f>IF(OR(AJ28=" ",AJ29=" "),AJ30,AJ29)</f>
        <v>22</v>
      </c>
      <c r="AL29" s="203">
        <f>IF(AND(OR(U20=Y8,U20=Y16),W28=Y24),Y32,IF(AND(OR(U20=Y8,U20=Y16),W28=Y32),Y24,IF(W12=Y8,Y16,Y8)))</f>
        <v>6</v>
      </c>
      <c r="AM29" s="203">
        <f>IF('пр.хода'!R67='пр.хода'!Q64,'пр.хода'!Q69,'пр.хода'!Q64)</f>
        <v>37</v>
      </c>
    </row>
    <row r="30" spans="1:39" ht="12" customHeight="1">
      <c r="A30" s="302"/>
      <c r="B30" s="300"/>
      <c r="C30" s="300"/>
      <c r="D30" s="300"/>
      <c r="E30" s="151">
        <v>13</v>
      </c>
      <c r="F30" s="168"/>
      <c r="G30" s="168"/>
      <c r="H30" s="183"/>
      <c r="I30" s="157"/>
      <c r="J30" s="129"/>
      <c r="K30" s="129"/>
      <c r="L30" s="82"/>
      <c r="M30" s="57"/>
      <c r="N30" s="157"/>
      <c r="O30" s="136"/>
      <c r="P30" s="182"/>
      <c r="Q30" s="179"/>
      <c r="R30" s="158"/>
      <c r="S30" s="101"/>
      <c r="T30" s="162"/>
      <c r="U30" s="163"/>
      <c r="V30" s="131"/>
      <c r="W30" s="131"/>
      <c r="X30" s="155"/>
      <c r="Y30" s="131"/>
      <c r="Z30" s="131"/>
      <c r="AA30" s="151">
        <v>14</v>
      </c>
      <c r="AB30" s="296"/>
      <c r="AC30" s="296"/>
      <c r="AD30" s="296"/>
      <c r="AE30" s="274"/>
      <c r="AG30" s="203"/>
      <c r="AH30" s="204">
        <f>IF(OR(U$20=AE13,U$20=AE15)," ",IF(AA14=AE13,AE15,AE13))</f>
        <v>42</v>
      </c>
      <c r="AI30" s="206">
        <f>IF(OR(AH28=" ",AH29=" ",AH30=" "),AH31,AH30)</f>
        <v>58</v>
      </c>
      <c r="AJ30" s="204">
        <f>IF(OR(U$20=AA22,U$20=AA26)," ",IF(Y24=AA22,AA26,AA22))</f>
        <v>22</v>
      </c>
      <c r="AK30" s="206">
        <f>IF(OR(AJ28=" ",AJ29=" ",AJ30=" "),AJ31,AJ30)</f>
        <v>14</v>
      </c>
      <c r="AL30" s="203"/>
      <c r="AM30" s="203"/>
    </row>
    <row r="31" spans="1:39" ht="12" customHeight="1" thickBot="1">
      <c r="A31" s="302">
        <v>45</v>
      </c>
      <c r="B31" s="306" t="e">
        <f>VLOOKUP(A31,'пр.взв.'!B$6:C$83,2,FALSE)</f>
        <v>#N/A</v>
      </c>
      <c r="C31" s="306" t="e">
        <f>VLOOKUP(A31,'пр.взв.'!B$6:H$83,3,FALSE)</f>
        <v>#N/A</v>
      </c>
      <c r="D31" s="306" t="e">
        <f>VLOOKUP(A31,'пр.взв.'!B$6:F$83,4,FALSE)</f>
        <v>#N/A</v>
      </c>
      <c r="E31" s="153"/>
      <c r="F31" s="172"/>
      <c r="G31" s="168"/>
      <c r="H31" s="184"/>
      <c r="I31" s="150"/>
      <c r="J31" s="143"/>
      <c r="K31" s="143"/>
      <c r="L31" s="94"/>
      <c r="M31" s="58"/>
      <c r="N31" s="157"/>
      <c r="O31" s="157"/>
      <c r="P31" s="146" t="s">
        <v>27</v>
      </c>
      <c r="Q31" s="129"/>
      <c r="R31" s="129"/>
      <c r="S31" s="101"/>
      <c r="T31" s="162"/>
      <c r="U31" s="163"/>
      <c r="V31" s="131"/>
      <c r="W31" s="131"/>
      <c r="X31" s="155"/>
      <c r="Y31" s="131"/>
      <c r="Z31" s="152"/>
      <c r="AA31" s="153"/>
      <c r="AB31" s="293" t="e">
        <f>VLOOKUP(AE31,'пр.взв.'!B25:H187,2,FALSE)</f>
        <v>#N/A</v>
      </c>
      <c r="AC31" s="293" t="e">
        <f>VLOOKUP(AE31,'пр.взв.'!B25:AH109,3,FALSE)</f>
        <v>#N/A</v>
      </c>
      <c r="AD31" s="293" t="e">
        <f>VLOOKUP(AE31,'пр.взв.'!B25:H109,4,FALSE)</f>
        <v>#N/A</v>
      </c>
      <c r="AE31" s="274">
        <v>46</v>
      </c>
      <c r="AG31" s="203"/>
      <c r="AH31" s="204">
        <f>IF(OR(U$20=AE17,U$20=AE19)," ",IF(AA18=AE17,AE19,AE17))</f>
        <v>58</v>
      </c>
      <c r="AI31" s="206">
        <f>IF(OR(AH28=" ",AH29=" ",AH30=" ",AH31=" "),AH32,AH31)</f>
        <v>38</v>
      </c>
      <c r="AJ31" s="204">
        <f>IF(OR(U$20=AA30,U$20=AA34)," ",IF(Y32=AA30,AA34,AA30))</f>
        <v>14</v>
      </c>
      <c r="AK31" s="203"/>
      <c r="AL31" s="203"/>
      <c r="AM31" s="203"/>
    </row>
    <row r="32" spans="1:39" ht="12" customHeight="1" thickBot="1">
      <c r="A32" s="310"/>
      <c r="B32" s="307"/>
      <c r="C32" s="307"/>
      <c r="D32" s="307"/>
      <c r="E32" s="168"/>
      <c r="F32" s="174"/>
      <c r="G32" s="151">
        <v>29</v>
      </c>
      <c r="H32" s="185"/>
      <c r="I32" s="157"/>
      <c r="J32" s="129"/>
      <c r="K32" s="129"/>
      <c r="L32" s="82"/>
      <c r="M32" s="216">
        <v>27</v>
      </c>
      <c r="N32" s="157"/>
      <c r="O32" s="157"/>
      <c r="P32" s="129"/>
      <c r="Q32" s="129"/>
      <c r="R32" s="129"/>
      <c r="S32" s="101"/>
      <c r="T32" s="162"/>
      <c r="U32" s="163"/>
      <c r="V32" s="131"/>
      <c r="W32" s="131"/>
      <c r="X32" s="156"/>
      <c r="Y32" s="151">
        <v>30</v>
      </c>
      <c r="Z32" s="155"/>
      <c r="AA32" s="131"/>
      <c r="AB32" s="294"/>
      <c r="AC32" s="294"/>
      <c r="AD32" s="294"/>
      <c r="AE32" s="275"/>
      <c r="AG32" s="203"/>
      <c r="AH32" s="204">
        <f>IF(OR(U$20=AE21,U$20=AE23)," ",IF(AA22=AE21,AE23,AE21))</f>
        <v>38</v>
      </c>
      <c r="AI32" s="206">
        <f>IF(OR(AH28=" ",AH29=" ",AH30=" ",AH31=" ",AH32=" "),AH33,AH32)</f>
        <v>54</v>
      </c>
      <c r="AJ32" s="207"/>
      <c r="AK32" s="203"/>
      <c r="AL32" s="203"/>
      <c r="AM32" s="203"/>
    </row>
    <row r="33" spans="1:39" ht="12" customHeight="1" thickBot="1">
      <c r="A33" s="301">
        <v>29</v>
      </c>
      <c r="B33" s="299" t="str">
        <f>VLOOKUP(A33,'пр.взв.'!B$6:C$83,2,FALSE)</f>
        <v>Амарян Гела Давидович</v>
      </c>
      <c r="C33" s="299" t="str">
        <f>VLOOKUP(A33,'пр.взв.'!B$6:H$83,3,FALSE)</f>
        <v>15.02.1996 мс</v>
      </c>
      <c r="D33" s="299" t="str">
        <f>VLOOKUP(A33,'пр.взв.'!B$6:F$83,4,FALSE)</f>
        <v>Моск</v>
      </c>
      <c r="E33" s="143"/>
      <c r="F33" s="168"/>
      <c r="G33" s="153" t="s">
        <v>212</v>
      </c>
      <c r="H33" s="173"/>
      <c r="I33" s="150"/>
      <c r="J33" s="143"/>
      <c r="K33" s="143"/>
      <c r="L33" s="94"/>
      <c r="M33" s="58"/>
      <c r="N33" s="325" t="str">
        <f>VLOOKUP(M32,'пр.взв.'!B6:H83,2,FALSE)</f>
        <v>Токарев Роман Александрович</v>
      </c>
      <c r="O33" s="326"/>
      <c r="P33" s="326"/>
      <c r="Q33" s="326"/>
      <c r="R33" s="327"/>
      <c r="S33" s="101"/>
      <c r="T33" s="162"/>
      <c r="U33" s="163"/>
      <c r="V33" s="131"/>
      <c r="W33" s="131"/>
      <c r="X33" s="131"/>
      <c r="Y33" s="153" t="s">
        <v>212</v>
      </c>
      <c r="Z33" s="155"/>
      <c r="AA33" s="131"/>
      <c r="AB33" s="295" t="str">
        <f>VLOOKUP(AE33,'пр.взв.'!B1:H189,2,FALSE)</f>
        <v>Гончаров Николай Сергеевич</v>
      </c>
      <c r="AC33" s="295" t="str">
        <f>VLOOKUP(AE33,'пр.взв.'!B1:AH111,3,FALSE)</f>
        <v>28.12.1993 мс</v>
      </c>
      <c r="AD33" s="295" t="str">
        <f>VLOOKUP(AE33,'пр.взв.'!B1:H111,4,FALSE)</f>
        <v>С-Пб</v>
      </c>
      <c r="AE33" s="273">
        <v>30</v>
      </c>
      <c r="AG33" s="203"/>
      <c r="AH33" s="204">
        <f>IF(OR(U$20=AE25,U$20=AE27)," ",IF(AA26=AE25,AE27,AE25))</f>
        <v>54</v>
      </c>
      <c r="AI33" s="206">
        <f>IF(OR(AH28=" ",AH29=" ",AH30=" ",AH31=" ",AH32=" ",AH33=" "),AH34,AH33)</f>
        <v>46</v>
      </c>
      <c r="AJ33" s="207"/>
      <c r="AK33" s="203"/>
      <c r="AL33" s="203"/>
      <c r="AM33" s="203"/>
    </row>
    <row r="34" spans="1:39" ht="12" customHeight="1" thickBot="1">
      <c r="A34" s="302"/>
      <c r="B34" s="300"/>
      <c r="C34" s="300"/>
      <c r="D34" s="300"/>
      <c r="E34" s="151">
        <v>29</v>
      </c>
      <c r="F34" s="178"/>
      <c r="G34" s="168"/>
      <c r="H34" s="170"/>
      <c r="I34" s="157"/>
      <c r="J34" s="129"/>
      <c r="K34" s="129"/>
      <c r="L34" s="82"/>
      <c r="M34" s="57"/>
      <c r="N34" s="328"/>
      <c r="O34" s="329"/>
      <c r="P34" s="329"/>
      <c r="Q34" s="329"/>
      <c r="R34" s="330"/>
      <c r="S34" s="101"/>
      <c r="T34" s="162"/>
      <c r="U34" s="136"/>
      <c r="V34" s="131"/>
      <c r="W34" s="131"/>
      <c r="X34" s="131"/>
      <c r="Y34" s="131"/>
      <c r="Z34" s="156"/>
      <c r="AA34" s="151">
        <v>30</v>
      </c>
      <c r="AB34" s="296"/>
      <c r="AC34" s="296"/>
      <c r="AD34" s="296"/>
      <c r="AE34" s="274"/>
      <c r="AG34" s="203"/>
      <c r="AH34" s="204">
        <f>IF(OR(U$20=AE29,U$20=AE31)," ",IF(AA30=AE29,AE31,AE29))</f>
        <v>46</v>
      </c>
      <c r="AI34" s="206">
        <f>IF(OR(AH28=" ",AH29=" ",AH30=" ",AH31=" ",AH32=" ",AH33=" ",AH34=" "),AH35,AH34)</f>
        <v>62</v>
      </c>
      <c r="AJ34" s="207"/>
      <c r="AK34" s="203"/>
      <c r="AL34" s="203"/>
      <c r="AM34" s="203"/>
    </row>
    <row r="35" spans="1:39" ht="12" customHeight="1" thickBot="1">
      <c r="A35" s="302">
        <v>61</v>
      </c>
      <c r="B35" s="306" t="e">
        <f>VLOOKUP(A35,'пр.взв.'!B$6:C$83,2,FALSE)</f>
        <v>#N/A</v>
      </c>
      <c r="C35" s="306" t="e">
        <f>VLOOKUP(A35,'пр.взв.'!B$6:H$83,3,FALSE)</f>
        <v>#N/A</v>
      </c>
      <c r="D35" s="306" t="e">
        <f>VLOOKUP(A35,'пр.взв.'!B$6:F$83,4,FALSE)</f>
        <v>#N/A</v>
      </c>
      <c r="E35" s="153"/>
      <c r="F35" s="168"/>
      <c r="G35" s="168"/>
      <c r="H35" s="173"/>
      <c r="I35" s="150"/>
      <c r="J35" s="143"/>
      <c r="K35" s="143"/>
      <c r="L35" s="94"/>
      <c r="M35" s="58"/>
      <c r="N35" s="150"/>
      <c r="O35" s="150"/>
      <c r="P35" s="194"/>
      <c r="Q35" s="143"/>
      <c r="R35" s="143"/>
      <c r="S35" s="79"/>
      <c r="T35" s="162"/>
      <c r="U35" s="136"/>
      <c r="V35" s="131"/>
      <c r="W35" s="131"/>
      <c r="X35" s="131"/>
      <c r="Y35" s="131"/>
      <c r="Z35" s="131"/>
      <c r="AA35" s="153"/>
      <c r="AB35" s="293" t="e">
        <f>VLOOKUP(AE35,'пр.взв.'!B1:H191,2,FALSE)</f>
        <v>#N/A</v>
      </c>
      <c r="AC35" s="293" t="e">
        <f>VLOOKUP(AE35,'пр.взв.'!B1:AH113,3,FALSE)</f>
        <v>#N/A</v>
      </c>
      <c r="AD35" s="293" t="e">
        <f>VLOOKUP(AE35,'пр.взв.'!B1:H113,4,FALSE)</f>
        <v>#N/A</v>
      </c>
      <c r="AE35" s="274">
        <v>62</v>
      </c>
      <c r="AG35" s="203"/>
      <c r="AH35" s="204">
        <f>IF(OR(U$20=AE33,U$20=AE35)," ",IF(AA34=AE33,AE35,AE33))</f>
        <v>62</v>
      </c>
      <c r="AI35" s="203"/>
      <c r="AJ35" s="207"/>
      <c r="AK35" s="203"/>
      <c r="AL35" s="203"/>
      <c r="AM35" s="203"/>
    </row>
    <row r="36" spans="1:39" ht="12" customHeight="1" thickBot="1">
      <c r="A36" s="310"/>
      <c r="B36" s="311"/>
      <c r="C36" s="311"/>
      <c r="D36" s="311"/>
      <c r="E36" s="168"/>
      <c r="F36" s="168"/>
      <c r="G36" s="168"/>
      <c r="H36" s="170"/>
      <c r="I36" s="157"/>
      <c r="J36" s="129"/>
      <c r="K36" s="129"/>
      <c r="L36" s="82"/>
      <c r="M36" s="195">
        <v>27</v>
      </c>
      <c r="N36" s="157"/>
      <c r="O36" s="157"/>
      <c r="P36" s="129"/>
      <c r="Q36" s="129"/>
      <c r="R36" s="129"/>
      <c r="S36" s="198">
        <v>2</v>
      </c>
      <c r="T36" s="162"/>
      <c r="U36" s="136"/>
      <c r="V36" s="131"/>
      <c r="W36" s="131"/>
      <c r="X36" s="131"/>
      <c r="Y36" s="131"/>
      <c r="Z36" s="131"/>
      <c r="AA36" s="131"/>
      <c r="AB36" s="294"/>
      <c r="AC36" s="294"/>
      <c r="AD36" s="294"/>
      <c r="AE36" s="275"/>
      <c r="AG36" s="203"/>
      <c r="AH36" s="207"/>
      <c r="AI36" s="205" t="s">
        <v>65</v>
      </c>
      <c r="AJ36" s="207"/>
      <c r="AK36" s="205" t="s">
        <v>65</v>
      </c>
      <c r="AL36" s="205" t="s">
        <v>65</v>
      </c>
      <c r="AM36" s="203"/>
    </row>
    <row r="37" spans="1:39" ht="3" customHeight="1" thickBot="1">
      <c r="A37" s="144"/>
      <c r="B37" s="142"/>
      <c r="C37" s="142"/>
      <c r="D37" s="143"/>
      <c r="E37" s="168"/>
      <c r="F37" s="168"/>
      <c r="G37" s="168"/>
      <c r="H37" s="157"/>
      <c r="I37" s="179"/>
      <c r="J37" s="129"/>
      <c r="K37" s="129"/>
      <c r="L37" s="82"/>
      <c r="M37" s="210">
        <v>0.001388888888888889</v>
      </c>
      <c r="N37" s="157"/>
      <c r="O37" s="157"/>
      <c r="P37" s="129"/>
      <c r="Q37" s="129"/>
      <c r="R37" s="129"/>
      <c r="S37" s="196"/>
      <c r="T37" s="162"/>
      <c r="U37" s="136"/>
      <c r="V37" s="131"/>
      <c r="W37" s="131"/>
      <c r="X37" s="131"/>
      <c r="Y37" s="131"/>
      <c r="Z37" s="131"/>
      <c r="AA37" s="131"/>
      <c r="AB37" s="142"/>
      <c r="AC37" s="142"/>
      <c r="AD37" s="143"/>
      <c r="AE37" s="144"/>
      <c r="AG37" s="203"/>
      <c r="AH37" s="207">
        <f>IF(OR(U$20=AE32,U$20=AE34)," ",IF(AA33=AE32,AE34,AE32))</f>
        <v>0</v>
      </c>
      <c r="AI37" s="203"/>
      <c r="AJ37" s="207"/>
      <c r="AK37" s="203"/>
      <c r="AL37" s="203"/>
      <c r="AM37" s="203"/>
    </row>
    <row r="38" spans="1:39" ht="12" customHeight="1" thickBot="1">
      <c r="A38" s="301">
        <v>3</v>
      </c>
      <c r="B38" s="299" t="str">
        <f>VLOOKUP(A38,'пр.взв.'!B6:H83,2,FALSE)</f>
        <v>Филимонов Артем Олегович</v>
      </c>
      <c r="C38" s="299" t="str">
        <f>VLOOKUP(A38,'пр.взв.'!B6:H83,3,FALSE)</f>
        <v>29.11.1991 мс</v>
      </c>
      <c r="D38" s="299" t="str">
        <f>VLOOKUP(A38,'пр.взв.'!B6:H83,4,FALSE)</f>
        <v>СФО</v>
      </c>
      <c r="E38" s="143"/>
      <c r="F38" s="143"/>
      <c r="G38" s="167"/>
      <c r="H38" s="129"/>
      <c r="I38" s="177"/>
      <c r="J38" s="157"/>
      <c r="K38" s="129"/>
      <c r="L38" s="82"/>
      <c r="M38" s="197" t="s">
        <v>222</v>
      </c>
      <c r="N38" s="157"/>
      <c r="O38" s="157"/>
      <c r="P38" s="129"/>
      <c r="Q38" s="129"/>
      <c r="R38" s="129"/>
      <c r="S38" s="197" t="s">
        <v>214</v>
      </c>
      <c r="T38" s="162"/>
      <c r="U38" s="136"/>
      <c r="V38" s="131"/>
      <c r="W38" s="131"/>
      <c r="X38" s="131"/>
      <c r="Y38" s="131"/>
      <c r="Z38" s="131"/>
      <c r="AA38" s="131"/>
      <c r="AB38" s="295" t="str">
        <f>VLOOKUP(AE38,'пр.взв.'!B6:H194,2,FALSE)</f>
        <v>Гладышев Петр Алексеевич</v>
      </c>
      <c r="AC38" s="295" t="str">
        <f>VLOOKUP(AE38,'пр.взв.'!B6:AH116,3,FALSE)</f>
        <v>03.02.1989 мс</v>
      </c>
      <c r="AD38" s="295" t="str">
        <f>VLOOKUP(AE38,'пр.взв.'!B6:H116,4,FALSE)</f>
        <v>Моск</v>
      </c>
      <c r="AE38" s="273">
        <v>4</v>
      </c>
      <c r="AG38" s="203"/>
      <c r="AH38" s="204">
        <f>IF(OR(U$53=AE38,U$53=AE40)," ",IF(AA39=AE38,AE40,AE38))</f>
        <v>4</v>
      </c>
      <c r="AI38" s="206">
        <f>IF(AH38=" ",AH39,AH38)</f>
        <v>4</v>
      </c>
      <c r="AJ38" s="204">
        <f>IF(OR(U$53=AA39,U$53=AA43)," ",IF(Y41=AA39,AA43,AA39))</f>
        <v>20</v>
      </c>
      <c r="AK38" s="206">
        <f>IF(AJ38=" ",AJ39,AJ38)</f>
        <v>20</v>
      </c>
      <c r="AL38" s="203"/>
      <c r="AM38" s="203"/>
    </row>
    <row r="39" spans="1:39" ht="12" customHeight="1">
      <c r="A39" s="302"/>
      <c r="B39" s="300"/>
      <c r="C39" s="300"/>
      <c r="D39" s="300"/>
      <c r="E39" s="151">
        <v>3</v>
      </c>
      <c r="F39" s="168"/>
      <c r="G39" s="169"/>
      <c r="H39" s="170"/>
      <c r="I39" s="182"/>
      <c r="J39" s="146"/>
      <c r="K39" s="129"/>
      <c r="L39" s="82"/>
      <c r="M39" s="57"/>
      <c r="N39" s="136"/>
      <c r="O39" s="136"/>
      <c r="P39" s="146" t="s">
        <v>64</v>
      </c>
      <c r="Q39" s="136"/>
      <c r="R39" s="136"/>
      <c r="S39" s="79"/>
      <c r="T39" s="162"/>
      <c r="U39" s="136"/>
      <c r="V39" s="131"/>
      <c r="W39" s="131"/>
      <c r="X39" s="131"/>
      <c r="Y39" s="131"/>
      <c r="Z39" s="131"/>
      <c r="AA39" s="151">
        <v>36</v>
      </c>
      <c r="AB39" s="296"/>
      <c r="AC39" s="296"/>
      <c r="AD39" s="296"/>
      <c r="AE39" s="274"/>
      <c r="AG39" s="203"/>
      <c r="AH39" s="204">
        <f>IF(OR(U$53=AE42,U$53=AE44)," ",IF(AA43=AE42,AE44,AE42))</f>
        <v>52</v>
      </c>
      <c r="AI39" s="206">
        <f>IF(OR(AH38=" ",AH39=" "),AH40,AH39)</f>
        <v>52</v>
      </c>
      <c r="AJ39" s="204">
        <f>IF(OR(U$53=AA47,U$53=AA51)," ",IF(Y49=AA47,AA51,AA47))</f>
        <v>12</v>
      </c>
      <c r="AK39" s="206">
        <f>IF(OR(AJ38=" ",AJ39=" "),AJ40,AJ39)</f>
        <v>12</v>
      </c>
      <c r="AL39" s="203">
        <f>IF(AND(OR(U53=Y41,U53=Y49),W61=Y57),Y65,IF(AND(OR(U53=Y41,U53=Y49),W61=Y65),Y57,IF(W45=Y41,Y49,Y41)))</f>
        <v>36</v>
      </c>
      <c r="AM39" s="203"/>
    </row>
    <row r="40" spans="1:43" ht="12" customHeight="1" thickBot="1">
      <c r="A40" s="302">
        <v>35</v>
      </c>
      <c r="B40" s="296" t="str">
        <f>VLOOKUP(A40,'пр.взв.'!B8:H85,2,FALSE)</f>
        <v>Муртазин Сулейман Фаридович</v>
      </c>
      <c r="C40" s="296" t="str">
        <f>VLOOKUP(A40,'пр.взв.'!B8:H85,3,FALSE)</f>
        <v>22.01.1993 мс</v>
      </c>
      <c r="D40" s="296" t="str">
        <f>VLOOKUP(A40,'пр.взв.'!B8:H85,4,FALSE)</f>
        <v>ПФО</v>
      </c>
      <c r="E40" s="153" t="s">
        <v>213</v>
      </c>
      <c r="F40" s="172"/>
      <c r="G40" s="168"/>
      <c r="H40" s="173"/>
      <c r="I40" s="179"/>
      <c r="J40" s="157"/>
      <c r="K40" s="129"/>
      <c r="L40" s="82"/>
      <c r="M40" s="216">
        <v>2</v>
      </c>
      <c r="N40" s="157"/>
      <c r="O40" s="157"/>
      <c r="P40" s="129"/>
      <c r="Q40" s="129"/>
      <c r="R40" s="129"/>
      <c r="S40" s="79"/>
      <c r="T40" s="162"/>
      <c r="U40" s="136"/>
      <c r="V40" s="131"/>
      <c r="W40" s="131"/>
      <c r="X40" s="131"/>
      <c r="Y40" s="131"/>
      <c r="Z40" s="152"/>
      <c r="AA40" s="153" t="s">
        <v>212</v>
      </c>
      <c r="AB40" s="297" t="str">
        <f>VLOOKUP(AE40,'пр.взв.'!B6:H196,2,FALSE)</f>
        <v>Седракян Сипан Нерсесович</v>
      </c>
      <c r="AC40" s="297" t="str">
        <f>VLOOKUP(AE40,'пр.взв.'!B6:AH118,3,FALSE)</f>
        <v>28.11.1994 мс</v>
      </c>
      <c r="AD40" s="297" t="str">
        <f>VLOOKUP(AE40,'пр.взв.'!B6:H118,4,FALSE)</f>
        <v>ЦФО</v>
      </c>
      <c r="AE40" s="274">
        <v>36</v>
      </c>
      <c r="AF40" s="12"/>
      <c r="AG40" s="209"/>
      <c r="AH40" s="204">
        <f>IF(OR(U$53=AE46,U$53=AE48)," ",IF(AA47=AE46,AE48,AE46))</f>
        <v>44</v>
      </c>
      <c r="AI40" s="206">
        <f>IF(OR(AH38=" ",AH39=" ",AH40=" "),AH41,AH40)</f>
        <v>44</v>
      </c>
      <c r="AJ40" s="204">
        <f>IF(OR(U$53=AA55,U$53=AA59)," ",IF(Y57=AA55,AA59,AA55))</f>
        <v>24</v>
      </c>
      <c r="AK40" s="206">
        <f>IF(OR(AJ38=" ",AJ39=" ",AJ40=" "),AJ41,AJ40)</f>
        <v>24</v>
      </c>
      <c r="AL40" s="209"/>
      <c r="AM40" s="209"/>
      <c r="AN40" s="12"/>
      <c r="AO40" s="12"/>
      <c r="AP40" s="12"/>
      <c r="AQ40" s="12"/>
    </row>
    <row r="41" spans="1:43" ht="12" customHeight="1" thickBot="1">
      <c r="A41" s="310"/>
      <c r="B41" s="300"/>
      <c r="C41" s="300"/>
      <c r="D41" s="300"/>
      <c r="E41" s="168"/>
      <c r="F41" s="174"/>
      <c r="G41" s="151">
        <v>19</v>
      </c>
      <c r="H41" s="175"/>
      <c r="I41" s="182"/>
      <c r="J41" s="150"/>
      <c r="K41" s="143"/>
      <c r="L41" s="94"/>
      <c r="M41" s="58"/>
      <c r="N41" s="319" t="str">
        <f>VLOOKUP(M40,'пр.взв.'!B6:H97,2,FALSE)</f>
        <v>Иванов Максим Константинович</v>
      </c>
      <c r="O41" s="320"/>
      <c r="P41" s="320"/>
      <c r="Q41" s="320"/>
      <c r="R41" s="321"/>
      <c r="S41" s="79"/>
      <c r="T41" s="162"/>
      <c r="U41" s="136"/>
      <c r="V41" s="131"/>
      <c r="W41" s="131"/>
      <c r="X41" s="154"/>
      <c r="Y41" s="151">
        <v>36</v>
      </c>
      <c r="Z41" s="155"/>
      <c r="AA41" s="131"/>
      <c r="AB41" s="298"/>
      <c r="AC41" s="298"/>
      <c r="AD41" s="298"/>
      <c r="AE41" s="275"/>
      <c r="AF41" s="12"/>
      <c r="AG41" s="209"/>
      <c r="AH41" s="204">
        <f>IF(OR(U$53=AE50,U$53=AE52)," ",IF(AA51=AE50,AE52,AE50))</f>
        <v>60</v>
      </c>
      <c r="AI41" s="206">
        <f>IF(OR(AH38=" ",AH39=" ",AH40=" ",AH41=" "),AH42,AH41)</f>
        <v>60</v>
      </c>
      <c r="AJ41" s="204" t="str">
        <f>IF(OR(U$53=AA63,U$53=AA67)," ",IF(Y65=AA63,AA67,AA63))</f>
        <v> </v>
      </c>
      <c r="AK41" s="209"/>
      <c r="AL41" s="209"/>
      <c r="AM41" s="209"/>
      <c r="AN41" s="12"/>
      <c r="AO41" s="12"/>
      <c r="AP41" s="12"/>
      <c r="AQ41" s="12"/>
    </row>
    <row r="42" spans="1:43" ht="12" customHeight="1" thickBot="1">
      <c r="A42" s="301">
        <v>19</v>
      </c>
      <c r="B42" s="299" t="str">
        <f>VLOOKUP(A42,'пр.взв.'!B10:H87,2,FALSE)</f>
        <v>Акопян Артур Эдвардович</v>
      </c>
      <c r="C42" s="299" t="str">
        <f>VLOOKUP(A42,'пр.взв.'!B10:H87,3,FALSE)</f>
        <v>04.08.1993 мсмк</v>
      </c>
      <c r="D42" s="299" t="str">
        <f>VLOOKUP(A42,'пр.взв.'!B10:H87,4,FALSE)</f>
        <v>УрФО</v>
      </c>
      <c r="E42" s="143"/>
      <c r="F42" s="168"/>
      <c r="G42" s="153" t="s">
        <v>212</v>
      </c>
      <c r="H42" s="176"/>
      <c r="I42" s="191"/>
      <c r="J42" s="157"/>
      <c r="K42" s="129"/>
      <c r="L42" s="82"/>
      <c r="M42" s="57"/>
      <c r="N42" s="322"/>
      <c r="O42" s="323"/>
      <c r="P42" s="323"/>
      <c r="Q42" s="323"/>
      <c r="R42" s="324"/>
      <c r="S42" s="79"/>
      <c r="T42" s="162"/>
      <c r="U42" s="136"/>
      <c r="V42" s="131"/>
      <c r="W42" s="131"/>
      <c r="X42" s="155"/>
      <c r="Y42" s="153" t="s">
        <v>213</v>
      </c>
      <c r="Z42" s="155"/>
      <c r="AA42" s="131"/>
      <c r="AB42" s="295" t="str">
        <f>VLOOKUP(AE42,'пр.взв.'!B10:H198,2,FALSE)</f>
        <v>Багиров Исмаил Адалат оглы</v>
      </c>
      <c r="AC42" s="295" t="str">
        <f>VLOOKUP(AE42,'пр.взв.'!B10:AH120,3,FALSE)</f>
        <v>08.04.1996 мс</v>
      </c>
      <c r="AD42" s="295" t="str">
        <f>VLOOKUP(AE42,'пр.взв.'!B10:H120,4,FALSE)</f>
        <v>УрФО</v>
      </c>
      <c r="AE42" s="273">
        <v>20</v>
      </c>
      <c r="AF42" s="12"/>
      <c r="AG42" s="209"/>
      <c r="AH42" s="204">
        <f>IF(OR(U$53=AE54,U$53=AE56)," ",IF(AA55=AE54,AE56,AE54))</f>
        <v>40</v>
      </c>
      <c r="AI42" s="206">
        <f>IF(OR(AH38=" ",AH39=" ",AH40=" ",AH41=" ",AH42=" "),AH43,AH42)</f>
        <v>40</v>
      </c>
      <c r="AJ42" s="207"/>
      <c r="AK42" s="209"/>
      <c r="AL42" s="209"/>
      <c r="AM42" s="209"/>
      <c r="AN42" s="12"/>
      <c r="AO42" s="12"/>
      <c r="AP42" s="12"/>
      <c r="AQ42" s="12"/>
    </row>
    <row r="43" spans="1:43" ht="12" customHeight="1">
      <c r="A43" s="302"/>
      <c r="B43" s="300"/>
      <c r="C43" s="300"/>
      <c r="D43" s="300"/>
      <c r="E43" s="151">
        <v>19</v>
      </c>
      <c r="F43" s="178"/>
      <c r="G43" s="168"/>
      <c r="H43" s="170"/>
      <c r="I43" s="180"/>
      <c r="J43" s="179"/>
      <c r="K43" s="129"/>
      <c r="L43" s="82"/>
      <c r="M43" s="57"/>
      <c r="N43" s="179"/>
      <c r="O43" s="157"/>
      <c r="P43" s="175"/>
      <c r="Q43" s="179"/>
      <c r="R43" s="158"/>
      <c r="S43" s="79"/>
      <c r="T43" s="162"/>
      <c r="U43" s="136"/>
      <c r="V43" s="131"/>
      <c r="W43" s="131"/>
      <c r="X43" s="155"/>
      <c r="Y43" s="131"/>
      <c r="Z43" s="156"/>
      <c r="AA43" s="151">
        <v>20</v>
      </c>
      <c r="AB43" s="296"/>
      <c r="AC43" s="296"/>
      <c r="AD43" s="296"/>
      <c r="AE43" s="274"/>
      <c r="AF43" s="12"/>
      <c r="AG43" s="209"/>
      <c r="AH43" s="204">
        <f>IF(OR(U$53=AE58,U$53=AE60)," ",IF(AA59=AE58,AE60,AE58))</f>
        <v>56</v>
      </c>
      <c r="AI43" s="206">
        <f>IF(OR(AH38=" ",AH39=" ",AH40=" ",AH41=" ",AH42=" ",AH43=" "),AH44,AH43)</f>
        <v>56</v>
      </c>
      <c r="AJ43" s="207"/>
      <c r="AK43" s="209"/>
      <c r="AL43" s="209"/>
      <c r="AM43" s="209"/>
      <c r="AN43" s="12"/>
      <c r="AO43" s="12"/>
      <c r="AP43" s="12"/>
      <c r="AQ43" s="12"/>
    </row>
    <row r="44" spans="1:43" ht="12" customHeight="1" thickBot="1">
      <c r="A44" s="302">
        <v>51</v>
      </c>
      <c r="B44" s="306" t="e">
        <f>VLOOKUP(A44,'пр.взв.'!B12:H89,2,FALSE)</f>
        <v>#N/A</v>
      </c>
      <c r="C44" s="306" t="e">
        <f>VLOOKUP(A44,'пр.взв.'!B12:H89,3,FALSE)</f>
        <v>#N/A</v>
      </c>
      <c r="D44" s="306" t="e">
        <f>VLOOKUP(A44,'пр.взв.'!B12:H89,4,FALSE)</f>
        <v>#N/A</v>
      </c>
      <c r="E44" s="153"/>
      <c r="F44" s="168"/>
      <c r="G44" s="168"/>
      <c r="H44" s="173"/>
      <c r="I44" s="180"/>
      <c r="J44" s="179"/>
      <c r="K44" s="129"/>
      <c r="L44" s="82"/>
      <c r="M44" s="57"/>
      <c r="N44" s="157"/>
      <c r="O44" s="146"/>
      <c r="P44" s="182"/>
      <c r="Q44" s="179"/>
      <c r="R44" s="158"/>
      <c r="S44" s="79"/>
      <c r="T44" s="162"/>
      <c r="U44" s="136"/>
      <c r="V44" s="131"/>
      <c r="W44" s="131"/>
      <c r="X44" s="155"/>
      <c r="Y44" s="131"/>
      <c r="Z44" s="131"/>
      <c r="AA44" s="153"/>
      <c r="AB44" s="293" t="e">
        <f>VLOOKUP(AE44,'пр.взв.'!B10:H200,2,FALSE)</f>
        <v>#N/A</v>
      </c>
      <c r="AC44" s="293" t="e">
        <f>VLOOKUP(AE44,'пр.взв.'!B10:AH122,3,FALSE)</f>
        <v>#N/A</v>
      </c>
      <c r="AD44" s="293" t="e">
        <f>VLOOKUP(AE44,'пр.взв.'!B10:H122,4,FALSE)</f>
        <v>#N/A</v>
      </c>
      <c r="AE44" s="274">
        <v>52</v>
      </c>
      <c r="AF44" s="12"/>
      <c r="AG44" s="209"/>
      <c r="AH44" s="204">
        <f>IF(OR(U$53=AE62,U$53=AE64)," ",IF(AA63=AE62,AE64,AE62))</f>
        <v>48</v>
      </c>
      <c r="AI44" s="206">
        <f>IF(OR(AH38=" ",AH39=" ",AH40=" ",AH41=" ",AH42=" ",AH43=" ",AH44=" "),AH45,AH44)</f>
        <v>48</v>
      </c>
      <c r="AJ44" s="207"/>
      <c r="AK44" s="209"/>
      <c r="AL44" s="209"/>
      <c r="AM44" s="209"/>
      <c r="AN44" s="12"/>
      <c r="AO44" s="12"/>
      <c r="AP44" s="12"/>
      <c r="AQ44" s="12"/>
    </row>
    <row r="45" spans="1:39" ht="12" customHeight="1" thickBot="1">
      <c r="A45" s="310"/>
      <c r="B45" s="307"/>
      <c r="C45" s="307"/>
      <c r="D45" s="307"/>
      <c r="E45" s="168"/>
      <c r="F45" s="168"/>
      <c r="G45" s="174"/>
      <c r="H45" s="179"/>
      <c r="I45" s="192"/>
      <c r="J45" s="157"/>
      <c r="K45" s="129"/>
      <c r="L45" s="82"/>
      <c r="M45" s="57"/>
      <c r="N45" s="157"/>
      <c r="O45" s="157"/>
      <c r="P45" s="129"/>
      <c r="Q45" s="129"/>
      <c r="R45" s="129"/>
      <c r="S45" s="79"/>
      <c r="T45" s="162"/>
      <c r="U45" s="136"/>
      <c r="V45" s="131"/>
      <c r="W45" s="151">
        <v>28</v>
      </c>
      <c r="X45" s="155"/>
      <c r="Y45" s="131"/>
      <c r="Z45" s="131"/>
      <c r="AA45" s="131"/>
      <c r="AB45" s="294"/>
      <c r="AC45" s="294"/>
      <c r="AD45" s="294"/>
      <c r="AE45" s="275"/>
      <c r="AG45" s="203"/>
      <c r="AH45" s="204" t="str">
        <f>IF(OR(U$53=AE66,U$53=AE68)," ",IF(AA67=AE66,AE68,AE66))</f>
        <v> </v>
      </c>
      <c r="AI45" s="203"/>
      <c r="AJ45" s="207"/>
      <c r="AK45" s="203"/>
      <c r="AL45" s="203"/>
      <c r="AM45" s="203"/>
    </row>
    <row r="46" spans="1:39" ht="12" customHeight="1" thickBot="1">
      <c r="A46" s="301">
        <v>11</v>
      </c>
      <c r="B46" s="299" t="str">
        <f>VLOOKUP(A46,'пр.взв.'!B14:H91,2,FALSE)</f>
        <v>Анищенко Евгений Эдуардович</v>
      </c>
      <c r="C46" s="299" t="str">
        <f>VLOOKUP(A46,'пр.взв.'!B14:H91,3,FALSE)</f>
        <v>10.05.1992 мс</v>
      </c>
      <c r="D46" s="299" t="str">
        <f>VLOOKUP(A46,'пр.взв.'!B14:H91,4,FALSE)</f>
        <v>С-Пб</v>
      </c>
      <c r="E46" s="143"/>
      <c r="F46" s="143"/>
      <c r="G46" s="168"/>
      <c r="H46" s="182"/>
      <c r="I46" s="151">
        <v>27</v>
      </c>
      <c r="J46" s="181"/>
      <c r="K46" s="157"/>
      <c r="L46" s="82"/>
      <c r="M46" s="57"/>
      <c r="N46" s="157"/>
      <c r="O46" s="157"/>
      <c r="P46" s="129"/>
      <c r="Q46" s="129"/>
      <c r="R46" s="129"/>
      <c r="S46" s="79"/>
      <c r="T46" s="162"/>
      <c r="U46" s="136"/>
      <c r="V46" s="152"/>
      <c r="W46" s="153" t="s">
        <v>212</v>
      </c>
      <c r="X46" s="155"/>
      <c r="Y46" s="131"/>
      <c r="Z46" s="131"/>
      <c r="AA46" s="131"/>
      <c r="AB46" s="295" t="str">
        <f>VLOOKUP(AE46,'пр.взв.'!B14:H202,2,FALSE)</f>
        <v>Балиевский Артем Сергеевич</v>
      </c>
      <c r="AC46" s="295" t="str">
        <f>VLOOKUP(AE46,'пр.взв.'!B14:AH124,3,FALSE)</f>
        <v>12.01.1997 мс</v>
      </c>
      <c r="AD46" s="295" t="str">
        <f>VLOOKUP(AE46,'пр.взв.'!B14:H124,4,FALSE)</f>
        <v>ПФО</v>
      </c>
      <c r="AE46" s="273">
        <v>12</v>
      </c>
      <c r="AG46" s="203"/>
      <c r="AH46" s="207"/>
      <c r="AI46" s="203"/>
      <c r="AJ46" s="207"/>
      <c r="AK46" s="203"/>
      <c r="AL46" s="203"/>
      <c r="AM46" s="203"/>
    </row>
    <row r="47" spans="1:39" ht="12" customHeight="1" thickBot="1">
      <c r="A47" s="302"/>
      <c r="B47" s="300"/>
      <c r="C47" s="300"/>
      <c r="D47" s="300"/>
      <c r="E47" s="151">
        <v>11</v>
      </c>
      <c r="F47" s="168"/>
      <c r="G47" s="168"/>
      <c r="H47" s="183"/>
      <c r="I47" s="153" t="s">
        <v>217</v>
      </c>
      <c r="J47" s="157"/>
      <c r="K47" s="160"/>
      <c r="L47" s="82"/>
      <c r="M47" s="57"/>
      <c r="N47" s="157"/>
      <c r="O47" s="157"/>
      <c r="P47" s="146" t="s">
        <v>24</v>
      </c>
      <c r="Q47" s="157"/>
      <c r="R47" s="157"/>
      <c r="S47" s="79"/>
      <c r="T47" s="162"/>
      <c r="U47" s="136"/>
      <c r="V47" s="155"/>
      <c r="W47" s="131"/>
      <c r="X47" s="155"/>
      <c r="Y47" s="131"/>
      <c r="Z47" s="131"/>
      <c r="AA47" s="151">
        <v>12</v>
      </c>
      <c r="AB47" s="296"/>
      <c r="AC47" s="296"/>
      <c r="AD47" s="296"/>
      <c r="AE47" s="274"/>
      <c r="AG47" s="203"/>
      <c r="AH47" s="207"/>
      <c r="AI47" s="203"/>
      <c r="AJ47" s="207"/>
      <c r="AK47" s="203"/>
      <c r="AL47" s="203"/>
      <c r="AM47" s="203"/>
    </row>
    <row r="48" spans="1:39" ht="12" customHeight="1" thickBot="1">
      <c r="A48" s="302">
        <v>43</v>
      </c>
      <c r="B48" s="306" t="e">
        <f>VLOOKUP(A48,'пр.взв.'!B16:H93,2,FALSE)</f>
        <v>#N/A</v>
      </c>
      <c r="C48" s="306" t="e">
        <f>VLOOKUP(A48,'пр.взв.'!B16:H93,3,FALSE)</f>
        <v>#N/A</v>
      </c>
      <c r="D48" s="306" t="e">
        <f>VLOOKUP(A48,'пр.взв.'!B16:H93,4,FALSE)</f>
        <v>#N/A</v>
      </c>
      <c r="E48" s="153"/>
      <c r="F48" s="172"/>
      <c r="G48" s="168"/>
      <c r="H48" s="184"/>
      <c r="I48" s="150"/>
      <c r="J48" s="150"/>
      <c r="K48" s="159"/>
      <c r="L48" s="94"/>
      <c r="M48" s="58"/>
      <c r="N48" s="313" t="str">
        <f>VLOOKUP(R67,'пр.взв.'!B6:H83,2,FALSE)</f>
        <v>Скрябин Станислав Михайлович</v>
      </c>
      <c r="O48" s="314"/>
      <c r="P48" s="314"/>
      <c r="Q48" s="314"/>
      <c r="R48" s="315"/>
      <c r="S48" s="79"/>
      <c r="T48" s="162"/>
      <c r="U48" s="136"/>
      <c r="V48" s="155"/>
      <c r="W48" s="131"/>
      <c r="X48" s="155"/>
      <c r="Y48" s="131"/>
      <c r="Z48" s="152"/>
      <c r="AA48" s="153"/>
      <c r="AB48" s="293" t="e">
        <f>VLOOKUP(AE48,'пр.взв.'!B14:H204,2,FALSE)</f>
        <v>#N/A</v>
      </c>
      <c r="AC48" s="293" t="e">
        <f>VLOOKUP(AE48,'пр.взв.'!B14:AH126,3,FALSE)</f>
        <v>#N/A</v>
      </c>
      <c r="AD48" s="293" t="e">
        <f>VLOOKUP(AE48,'пр.взв.'!B14:H126,4,FALSE)</f>
        <v>#N/A</v>
      </c>
      <c r="AE48" s="274">
        <v>44</v>
      </c>
      <c r="AG48" s="203"/>
      <c r="AH48" s="207">
        <f>IF(AH7=0,AI7,AH7)</f>
        <v>34</v>
      </c>
      <c r="AI48" s="203"/>
      <c r="AJ48" s="207"/>
      <c r="AK48" s="203"/>
      <c r="AL48" s="203"/>
      <c r="AM48" s="203"/>
    </row>
    <row r="49" spans="1:39" ht="12" customHeight="1" thickBot="1">
      <c r="A49" s="310"/>
      <c r="B49" s="307"/>
      <c r="C49" s="307"/>
      <c r="D49" s="307"/>
      <c r="E49" s="168"/>
      <c r="F49" s="174"/>
      <c r="G49" s="151">
        <v>27</v>
      </c>
      <c r="H49" s="185"/>
      <c r="I49" s="157"/>
      <c r="J49" s="157"/>
      <c r="K49" s="160"/>
      <c r="L49" s="82"/>
      <c r="M49" s="57"/>
      <c r="N49" s="316"/>
      <c r="O49" s="317"/>
      <c r="P49" s="317"/>
      <c r="Q49" s="317"/>
      <c r="R49" s="318"/>
      <c r="S49" s="79"/>
      <c r="T49" s="162"/>
      <c r="U49" s="136"/>
      <c r="V49" s="155"/>
      <c r="W49" s="131"/>
      <c r="X49" s="156"/>
      <c r="Y49" s="151">
        <v>28</v>
      </c>
      <c r="Z49" s="155"/>
      <c r="AA49" s="131"/>
      <c r="AB49" s="294"/>
      <c r="AC49" s="294"/>
      <c r="AD49" s="294"/>
      <c r="AE49" s="275"/>
      <c r="AG49" s="203"/>
      <c r="AH49" s="207">
        <f>IF(U20=AA6,AA10,IF(U20=AA10,AA6,IF(U20=AA14,AA18,IF(U20=AA18,AA14,IF(U20=AA22,AA26,IF(U20=AA26,AA22,IF(U20=AA30,AA34,AA30)))))))</f>
        <v>18</v>
      </c>
      <c r="AI49" s="203"/>
      <c r="AJ49" s="207"/>
      <c r="AK49" s="203"/>
      <c r="AL49" s="203"/>
      <c r="AM49" s="203"/>
    </row>
    <row r="50" spans="1:39" ht="12" customHeight="1" thickBot="1">
      <c r="A50" s="301">
        <v>27</v>
      </c>
      <c r="B50" s="299" t="str">
        <f>VLOOKUP(A50,'пр.взв.'!B18:H95,2,FALSE)</f>
        <v>Токарев Роман Александрович</v>
      </c>
      <c r="C50" s="299" t="str">
        <f>VLOOKUP(A50,'пр.взв.'!B18:H95,3,FALSE)</f>
        <v>08.06.1991 мс</v>
      </c>
      <c r="D50" s="299" t="str">
        <f>VLOOKUP(A50,'пр.взв.'!B18:H95,4,FALSE)</f>
        <v>ЦФО</v>
      </c>
      <c r="E50" s="143"/>
      <c r="F50" s="168"/>
      <c r="G50" s="153" t="s">
        <v>217</v>
      </c>
      <c r="H50" s="173"/>
      <c r="I50" s="150"/>
      <c r="J50" s="150"/>
      <c r="K50" s="159"/>
      <c r="L50" s="94"/>
      <c r="M50" s="58"/>
      <c r="N50" s="150"/>
      <c r="O50" s="150"/>
      <c r="P50" s="143"/>
      <c r="Q50" s="143"/>
      <c r="R50" s="143"/>
      <c r="S50" s="79"/>
      <c r="T50" s="162"/>
      <c r="U50" s="163"/>
      <c r="V50" s="155"/>
      <c r="W50" s="131"/>
      <c r="X50" s="131"/>
      <c r="Y50" s="153" t="s">
        <v>212</v>
      </c>
      <c r="Z50" s="155"/>
      <c r="AA50" s="131"/>
      <c r="AB50" s="295" t="str">
        <f>VLOOKUP(AE50,'пр.взв.'!B18:H206,2,FALSE)</f>
        <v>Николаев Владимир Владимирович</v>
      </c>
      <c r="AC50" s="295" t="str">
        <f>VLOOKUP(AE50,'пр.взв.'!B18:AH128,3,FALSE)</f>
        <v>27.03.1991 мс</v>
      </c>
      <c r="AD50" s="295" t="str">
        <f>VLOOKUP(AE50,'пр.взв.'!B18:H128,4,FALSE)</f>
        <v>УрФО</v>
      </c>
      <c r="AE50" s="273">
        <v>28</v>
      </c>
      <c r="AG50" s="203"/>
      <c r="AH50" s="203">
        <f>IF(AH8=0,AI8,AH8)</f>
        <v>64</v>
      </c>
      <c r="AI50" s="203"/>
      <c r="AJ50" s="207"/>
      <c r="AK50" s="203"/>
      <c r="AL50" s="203"/>
      <c r="AM50" s="203"/>
    </row>
    <row r="51" spans="1:39" ht="12" customHeight="1">
      <c r="A51" s="302"/>
      <c r="B51" s="300"/>
      <c r="C51" s="300"/>
      <c r="D51" s="300"/>
      <c r="E51" s="151">
        <v>27</v>
      </c>
      <c r="F51" s="178"/>
      <c r="G51" s="168"/>
      <c r="H51" s="170"/>
      <c r="I51" s="157"/>
      <c r="J51" s="157"/>
      <c r="K51" s="160"/>
      <c r="L51" s="82"/>
      <c r="M51" s="57"/>
      <c r="N51" s="157"/>
      <c r="O51" s="157"/>
      <c r="P51" s="129"/>
      <c r="Q51" s="129"/>
      <c r="R51" s="129"/>
      <c r="S51" s="79"/>
      <c r="T51" s="162"/>
      <c r="U51" s="163"/>
      <c r="V51" s="155"/>
      <c r="W51" s="131"/>
      <c r="X51" s="131"/>
      <c r="Y51" s="131"/>
      <c r="Z51" s="156"/>
      <c r="AA51" s="151">
        <v>28</v>
      </c>
      <c r="AB51" s="296"/>
      <c r="AC51" s="296"/>
      <c r="AD51" s="296"/>
      <c r="AE51" s="274"/>
      <c r="AG51" s="203"/>
      <c r="AH51" s="203">
        <f>IF(U53=AA39,AA43,IF(U53=AA43,AA39,IF(U53=AA47,AA51,IF(U53=AA51,AA47,IF(U53=AA55,AA59,IF(U53=AA59,AA55,IF(U53=AA63,AA67,AA63)))))))</f>
        <v>16</v>
      </c>
      <c r="AI51" s="203"/>
      <c r="AJ51" s="207"/>
      <c r="AK51" s="203"/>
      <c r="AL51" s="203"/>
      <c r="AM51" s="203"/>
    </row>
    <row r="52" spans="1:39" ht="12" customHeight="1" thickBot="1">
      <c r="A52" s="302">
        <v>59</v>
      </c>
      <c r="B52" s="306" t="e">
        <f>VLOOKUP(A52,'пр.взв.'!B20:H97,2,FALSE)</f>
        <v>#N/A</v>
      </c>
      <c r="C52" s="306" t="e">
        <f>VLOOKUP(A52,'пр.взв.'!B20:H97,3,FALSE)</f>
        <v>#N/A</v>
      </c>
      <c r="D52" s="306" t="e">
        <f>VLOOKUP(A52,'пр.взв.'!B20:H97,4,FALSE)</f>
        <v>#N/A</v>
      </c>
      <c r="E52" s="153"/>
      <c r="F52" s="168"/>
      <c r="G52" s="168"/>
      <c r="H52" s="173"/>
      <c r="I52" s="150"/>
      <c r="J52" s="150"/>
      <c r="K52" s="159"/>
      <c r="L52" s="94"/>
      <c r="M52" s="58"/>
      <c r="N52" s="150"/>
      <c r="O52" s="150"/>
      <c r="P52" s="143"/>
      <c r="Q52" s="143"/>
      <c r="R52" s="143"/>
      <c r="S52" s="79"/>
      <c r="T52" s="162"/>
      <c r="U52" s="163"/>
      <c r="V52" s="155"/>
      <c r="W52" s="131"/>
      <c r="X52" s="131"/>
      <c r="Y52" s="131"/>
      <c r="Z52" s="131"/>
      <c r="AA52" s="153"/>
      <c r="AB52" s="293" t="e">
        <f>VLOOKUP(AE52,'пр.взв.'!B18:H208,2,FALSE)</f>
        <v>#N/A</v>
      </c>
      <c r="AC52" s="293" t="e">
        <f>VLOOKUP(AE52,'пр.взв.'!B18:AH130,3,FALSE)</f>
        <v>#N/A</v>
      </c>
      <c r="AD52" s="293" t="e">
        <f>VLOOKUP(AE52,'пр.взв.'!B18:H130,4,FALSE)</f>
        <v>#N/A</v>
      </c>
      <c r="AE52" s="274">
        <v>60</v>
      </c>
      <c r="AG52" s="203"/>
      <c r="AH52" s="203">
        <f>IF(U20=Y8,Y16,IF(U20=Y16,Y8,IF(U20=Y24,Y32,Y24)))</f>
        <v>26</v>
      </c>
      <c r="AI52" s="203"/>
      <c r="AJ52" s="207"/>
      <c r="AK52" s="203"/>
      <c r="AL52" s="203"/>
      <c r="AM52" s="203"/>
    </row>
    <row r="53" spans="1:39" ht="12" customHeight="1" thickBot="1">
      <c r="A53" s="310"/>
      <c r="B53" s="307"/>
      <c r="C53" s="307"/>
      <c r="D53" s="307"/>
      <c r="E53" s="168"/>
      <c r="F53" s="168"/>
      <c r="G53" s="168"/>
      <c r="H53" s="170"/>
      <c r="I53" s="157"/>
      <c r="J53" s="157"/>
      <c r="K53" s="151">
        <v>27</v>
      </c>
      <c r="L53" s="102"/>
      <c r="M53" s="57"/>
      <c r="N53" s="157"/>
      <c r="O53" s="157"/>
      <c r="P53" s="129"/>
      <c r="Q53" s="129"/>
      <c r="R53" s="129"/>
      <c r="S53" s="79"/>
      <c r="T53" s="166"/>
      <c r="U53" s="151">
        <v>32</v>
      </c>
      <c r="V53" s="155"/>
      <c r="W53" s="131"/>
      <c r="X53" s="131"/>
      <c r="Y53" s="131"/>
      <c r="Z53" s="131"/>
      <c r="AA53" s="131"/>
      <c r="AB53" s="294"/>
      <c r="AC53" s="294"/>
      <c r="AD53" s="294"/>
      <c r="AE53" s="275"/>
      <c r="AG53" s="203"/>
      <c r="AH53" s="203">
        <f>IF(U53=Y41,Y49,IF(U53=Y49,Y41,IF(U53=Y57,Y65,Y57)))</f>
        <v>8</v>
      </c>
      <c r="AI53" s="203"/>
      <c r="AJ53" s="207"/>
      <c r="AK53" s="203"/>
      <c r="AL53" s="203"/>
      <c r="AM53" s="203"/>
    </row>
    <row r="54" spans="1:39" ht="12" customHeight="1" thickBot="1">
      <c r="A54" s="301">
        <v>7</v>
      </c>
      <c r="B54" s="299" t="str">
        <f>VLOOKUP(A54,'пр.взв.'!B6:H83,2,FALSE)</f>
        <v>Сайфутдинов Юрий Наилович</v>
      </c>
      <c r="C54" s="299" t="str">
        <f>VLOOKUP(A54,'пр.взв.'!B6:H83,3,FALSE)</f>
        <v>22.07.1988 мсмк</v>
      </c>
      <c r="D54" s="299" t="str">
        <f>VLOOKUP(A54,'пр.взв.'!B6:H83,4,FALSE)</f>
        <v>ЮФО</v>
      </c>
      <c r="E54" s="143"/>
      <c r="F54" s="143"/>
      <c r="G54" s="167"/>
      <c r="H54" s="167"/>
      <c r="I54" s="130"/>
      <c r="J54" s="186"/>
      <c r="K54" s="153" t="s">
        <v>213</v>
      </c>
      <c r="L54" s="83"/>
      <c r="M54" s="83"/>
      <c r="N54" s="292" t="s">
        <v>26</v>
      </c>
      <c r="O54" s="292"/>
      <c r="P54" s="129"/>
      <c r="Q54" s="129"/>
      <c r="R54" s="129"/>
      <c r="S54" s="83"/>
      <c r="T54" s="129"/>
      <c r="U54" s="153" t="s">
        <v>217</v>
      </c>
      <c r="V54" s="155"/>
      <c r="W54" s="131"/>
      <c r="X54" s="131"/>
      <c r="Y54" s="131"/>
      <c r="Z54" s="131"/>
      <c r="AA54" s="131"/>
      <c r="AB54" s="295" t="str">
        <f>VLOOKUP(AE54,'пр.взв.'!B2:H210,2,FALSE)</f>
        <v>Онегов Никита Александрович</v>
      </c>
      <c r="AC54" s="295" t="str">
        <f>VLOOKUP(AE54,'пр.взв.'!B2:AH132,3,FALSE)</f>
        <v>06.08.1988 мс</v>
      </c>
      <c r="AD54" s="295" t="str">
        <f>VLOOKUP(AE54,'пр.взв.'!B2:H132,4,FALSE)</f>
        <v>ЦФО</v>
      </c>
      <c r="AE54" s="273">
        <v>8</v>
      </c>
      <c r="AG54" s="203"/>
      <c r="AH54" s="203">
        <f>IF(U53=W45,W61,W45)</f>
        <v>28</v>
      </c>
      <c r="AI54" s="203"/>
      <c r="AJ54" s="207"/>
      <c r="AK54" s="203"/>
      <c r="AL54" s="203"/>
      <c r="AM54" s="203"/>
    </row>
    <row r="55" spans="1:39" ht="12" customHeight="1">
      <c r="A55" s="302"/>
      <c r="B55" s="300"/>
      <c r="C55" s="300"/>
      <c r="D55" s="300"/>
      <c r="E55" s="151">
        <v>7</v>
      </c>
      <c r="F55" s="168"/>
      <c r="G55" s="169"/>
      <c r="H55" s="170"/>
      <c r="I55" s="182"/>
      <c r="J55" s="175"/>
      <c r="K55" s="187"/>
      <c r="L55" s="83"/>
      <c r="M55" s="83"/>
      <c r="N55" s="292"/>
      <c r="O55" s="292"/>
      <c r="P55" s="129"/>
      <c r="Q55" s="129"/>
      <c r="R55" s="129"/>
      <c r="S55" s="83"/>
      <c r="T55" s="129"/>
      <c r="U55" s="163"/>
      <c r="V55" s="155"/>
      <c r="W55" s="131"/>
      <c r="X55" s="131"/>
      <c r="Y55" s="131"/>
      <c r="Z55" s="131"/>
      <c r="AA55" s="151">
        <v>8</v>
      </c>
      <c r="AB55" s="296"/>
      <c r="AC55" s="296"/>
      <c r="AD55" s="296"/>
      <c r="AE55" s="274"/>
      <c r="AG55" s="203"/>
      <c r="AH55" s="203">
        <f>IF(M36=K20,K53,K20)</f>
        <v>37</v>
      </c>
      <c r="AI55" s="203"/>
      <c r="AJ55" s="207"/>
      <c r="AK55" s="203"/>
      <c r="AL55" s="203"/>
      <c r="AM55" s="203"/>
    </row>
    <row r="56" spans="1:39" ht="12" customHeight="1" thickBot="1">
      <c r="A56" s="302">
        <v>39</v>
      </c>
      <c r="B56" s="296" t="str">
        <f>VLOOKUP(A56,'пр.взв.'!B24:H101,2,FALSE)</f>
        <v>Мамедов Хатаии Илгарович</v>
      </c>
      <c r="C56" s="296" t="str">
        <f>VLOOKUP(A56,'пр.взв.'!B24:H101,3,FALSE)</f>
        <v>03.09.1989 мс</v>
      </c>
      <c r="D56" s="296" t="str">
        <f>VLOOKUP(A56,'пр.взв.'!B24:H101,4,FALSE)</f>
        <v>ЮФО</v>
      </c>
      <c r="E56" s="153" t="s">
        <v>213</v>
      </c>
      <c r="F56" s="172"/>
      <c r="G56" s="168"/>
      <c r="H56" s="173"/>
      <c r="I56" s="179"/>
      <c r="J56" s="182"/>
      <c r="K56" s="159"/>
      <c r="L56" s="303">
        <f>AH48</f>
        <v>34</v>
      </c>
      <c r="M56" s="303"/>
      <c r="N56" s="80"/>
      <c r="O56" s="80"/>
      <c r="P56" s="83"/>
      <c r="Q56" s="83"/>
      <c r="R56" s="91"/>
      <c r="S56" s="50"/>
      <c r="T56" s="129"/>
      <c r="U56" s="163"/>
      <c r="V56" s="155"/>
      <c r="W56" s="131"/>
      <c r="X56" s="131"/>
      <c r="Y56" s="131"/>
      <c r="Z56" s="152"/>
      <c r="AA56" s="153"/>
      <c r="AB56" s="293" t="e">
        <f>VLOOKUP(AE56,'пр.взв.'!B22:H212,2,FALSE)</f>
        <v>#N/A</v>
      </c>
      <c r="AC56" s="293" t="e">
        <f>VLOOKUP(AE56,'пр.взв.'!B22:AH134,3,FALSE)</f>
        <v>#N/A</v>
      </c>
      <c r="AD56" s="293" t="e">
        <f>VLOOKUP(AE56,'пр.взв.'!B22:H134,4,FALSE)</f>
        <v>#N/A</v>
      </c>
      <c r="AE56" s="274">
        <v>40</v>
      </c>
      <c r="AG56" s="203"/>
      <c r="AH56" s="203">
        <f>IF(U20=W12,W28,W12)</f>
        <v>30</v>
      </c>
      <c r="AI56" s="203"/>
      <c r="AJ56" s="203"/>
      <c r="AK56" s="203"/>
      <c r="AL56" s="203"/>
      <c r="AM56" s="203"/>
    </row>
    <row r="57" spans="1:31" ht="12" customHeight="1" thickBot="1">
      <c r="A57" s="310"/>
      <c r="B57" s="300"/>
      <c r="C57" s="300"/>
      <c r="D57" s="300"/>
      <c r="E57" s="168"/>
      <c r="F57" s="174"/>
      <c r="G57" s="151">
        <v>23</v>
      </c>
      <c r="H57" s="175"/>
      <c r="I57" s="182"/>
      <c r="J57" s="179"/>
      <c r="K57" s="160"/>
      <c r="L57" s="333"/>
      <c r="M57" s="334"/>
      <c r="N57" s="130">
        <v>18</v>
      </c>
      <c r="O57" s="96"/>
      <c r="P57" s="91"/>
      <c r="Q57" s="55"/>
      <c r="R57" s="55"/>
      <c r="S57" s="55"/>
      <c r="T57" s="129"/>
      <c r="U57" s="163"/>
      <c r="V57" s="155"/>
      <c r="W57" s="131"/>
      <c r="X57" s="131"/>
      <c r="Y57" s="151">
        <v>8</v>
      </c>
      <c r="Z57" s="155"/>
      <c r="AA57" s="131"/>
      <c r="AB57" s="294"/>
      <c r="AC57" s="294"/>
      <c r="AD57" s="294"/>
      <c r="AE57" s="275"/>
    </row>
    <row r="58" spans="1:31" ht="12" customHeight="1" thickBot="1">
      <c r="A58" s="301">
        <v>23</v>
      </c>
      <c r="B58" s="299" t="str">
        <f>VLOOKUP(A58,'пр.взв.'!B26:H103,2,FALSE)</f>
        <v>Одинцов Григорий Сергеевич</v>
      </c>
      <c r="C58" s="299" t="str">
        <f>VLOOKUP(A58,'пр.взв.'!B26:H103,3,FALSE)</f>
        <v>18.08.1992 мс</v>
      </c>
      <c r="D58" s="299" t="str">
        <f>VLOOKUP(A58,'пр.взв.'!B26:H103,4,FALSE)</f>
        <v>ЦФО</v>
      </c>
      <c r="E58" s="143"/>
      <c r="F58" s="168"/>
      <c r="G58" s="153" t="s">
        <v>217</v>
      </c>
      <c r="H58" s="188"/>
      <c r="I58" s="175"/>
      <c r="J58" s="179"/>
      <c r="K58" s="187"/>
      <c r="L58" s="88"/>
      <c r="M58" s="123"/>
      <c r="N58" s="125"/>
      <c r="O58" s="97"/>
      <c r="P58" s="92"/>
      <c r="Q58" s="55"/>
      <c r="R58" s="55"/>
      <c r="S58" s="55"/>
      <c r="T58" s="129"/>
      <c r="U58" s="163"/>
      <c r="V58" s="155"/>
      <c r="W58" s="131"/>
      <c r="X58" s="152"/>
      <c r="Y58" s="153" t="s">
        <v>218</v>
      </c>
      <c r="Z58" s="155"/>
      <c r="AA58" s="131"/>
      <c r="AB58" s="295" t="str">
        <f>VLOOKUP(AE58,'пр.взв.'!B26:H214,2,FALSE)</f>
        <v>Хлопов Роман Александрович</v>
      </c>
      <c r="AC58" s="295" t="str">
        <f>VLOOKUP(AE58,'пр.взв.'!B26:AH136,3,FALSE)</f>
        <v>23.04.1985 мс</v>
      </c>
      <c r="AD58" s="295" t="str">
        <f>VLOOKUP(AE58,'пр.взв.'!B26:H136,4,FALSE)</f>
        <v>С-Пб</v>
      </c>
      <c r="AE58" s="273">
        <v>24</v>
      </c>
    </row>
    <row r="59" spans="1:31" ht="12" customHeight="1">
      <c r="A59" s="302"/>
      <c r="B59" s="300"/>
      <c r="C59" s="300"/>
      <c r="D59" s="300"/>
      <c r="E59" s="151">
        <v>23</v>
      </c>
      <c r="F59" s="178"/>
      <c r="G59" s="168"/>
      <c r="H59" s="189"/>
      <c r="I59" s="179"/>
      <c r="J59" s="175"/>
      <c r="K59" s="160"/>
      <c r="L59" s="303">
        <f>AH49</f>
        <v>18</v>
      </c>
      <c r="M59" s="308"/>
      <c r="N59" s="35"/>
      <c r="O59" s="130">
        <v>26</v>
      </c>
      <c r="P59" s="92"/>
      <c r="Q59" s="92"/>
      <c r="R59" s="50"/>
      <c r="S59" s="99"/>
      <c r="T59" s="129"/>
      <c r="U59" s="163"/>
      <c r="V59" s="155"/>
      <c r="W59" s="131"/>
      <c r="X59" s="155"/>
      <c r="Y59" s="131"/>
      <c r="Z59" s="156"/>
      <c r="AA59" s="151">
        <v>24</v>
      </c>
      <c r="AB59" s="296"/>
      <c r="AC59" s="296"/>
      <c r="AD59" s="296"/>
      <c r="AE59" s="274"/>
    </row>
    <row r="60" spans="1:31" ht="12" customHeight="1" thickBot="1">
      <c r="A60" s="302">
        <v>55</v>
      </c>
      <c r="B60" s="306" t="e">
        <f>VLOOKUP(A60,'пр.взв.'!B28:H105,2,FALSE)</f>
        <v>#N/A</v>
      </c>
      <c r="C60" s="306" t="e">
        <f>VLOOKUP(A60,'пр.взв.'!B28:H105,3,FALSE)</f>
        <v>#N/A</v>
      </c>
      <c r="D60" s="306" t="e">
        <f>VLOOKUP(A60,'пр.взв.'!B28:H105,4,FALSE)</f>
        <v>#N/A</v>
      </c>
      <c r="E60" s="153"/>
      <c r="F60" s="168"/>
      <c r="G60" s="168"/>
      <c r="H60" s="184"/>
      <c r="I60" s="179"/>
      <c r="J60" s="182"/>
      <c r="K60" s="159"/>
      <c r="L60" s="335"/>
      <c r="M60" s="335"/>
      <c r="N60" s="15">
        <f>AH52</f>
        <v>26</v>
      </c>
      <c r="O60" s="125"/>
      <c r="P60" s="92"/>
      <c r="S60" s="92"/>
      <c r="T60" s="136"/>
      <c r="U60" s="163"/>
      <c r="V60" s="155"/>
      <c r="W60" s="131"/>
      <c r="X60" s="155"/>
      <c r="Y60" s="131"/>
      <c r="Z60" s="131"/>
      <c r="AA60" s="153"/>
      <c r="AB60" s="293" t="e">
        <f>VLOOKUP(AE60,'пр.взв.'!B26:H216,2,FALSE)</f>
        <v>#N/A</v>
      </c>
      <c r="AC60" s="293" t="e">
        <f>VLOOKUP(AE60,'пр.взв.'!B26:AH138,3,FALSE)</f>
        <v>#N/A</v>
      </c>
      <c r="AD60" s="293" t="e">
        <f>VLOOKUP(AE60,'пр.взв.'!B26:H138,4,FALSE)</f>
        <v>#N/A</v>
      </c>
      <c r="AE60" s="274">
        <v>56</v>
      </c>
    </row>
    <row r="61" spans="1:31" ht="12" customHeight="1" thickBot="1">
      <c r="A61" s="310"/>
      <c r="B61" s="307"/>
      <c r="C61" s="307"/>
      <c r="D61" s="307"/>
      <c r="E61" s="168"/>
      <c r="F61" s="168"/>
      <c r="G61" s="174"/>
      <c r="H61" s="179"/>
      <c r="I61" s="151">
        <v>23</v>
      </c>
      <c r="J61" s="190"/>
      <c r="K61" s="160"/>
      <c r="L61" s="81"/>
      <c r="M61" s="91"/>
      <c r="O61" s="35"/>
      <c r="P61" s="130">
        <v>26</v>
      </c>
      <c r="S61" s="92"/>
      <c r="T61" s="136"/>
      <c r="U61" s="163"/>
      <c r="V61" s="156"/>
      <c r="W61" s="164">
        <v>32</v>
      </c>
      <c r="X61" s="155"/>
      <c r="Y61" s="131"/>
      <c r="Z61" s="131"/>
      <c r="AA61" s="131"/>
      <c r="AB61" s="294"/>
      <c r="AC61" s="294"/>
      <c r="AD61" s="294"/>
      <c r="AE61" s="275"/>
    </row>
    <row r="62" spans="1:31" ht="12" customHeight="1" thickBot="1">
      <c r="A62" s="301">
        <v>15</v>
      </c>
      <c r="B62" s="299" t="str">
        <f>VLOOKUP(A62,'пр.взв.'!B30:H107,2,FALSE)</f>
        <v>Кадяев Дмитрий Николаевич</v>
      </c>
      <c r="C62" s="299" t="str">
        <f>VLOOKUP(A62,'пр.взв.'!B30:H107,3,FALSE)</f>
        <v>15.07.1988 мс</v>
      </c>
      <c r="D62" s="299" t="str">
        <f>VLOOKUP(A62,'пр.взв.'!B30:H107,4,FALSE)</f>
        <v>ПФО</v>
      </c>
      <c r="E62" s="143"/>
      <c r="F62" s="143"/>
      <c r="G62" s="168"/>
      <c r="H62" s="182"/>
      <c r="I62" s="153" t="s">
        <v>214</v>
      </c>
      <c r="J62" s="179"/>
      <c r="K62" s="157"/>
      <c r="L62" s="81"/>
      <c r="M62" s="91"/>
      <c r="O62" s="15">
        <f>AH56</f>
        <v>30</v>
      </c>
      <c r="P62" s="125"/>
      <c r="S62" s="86"/>
      <c r="T62" s="136"/>
      <c r="U62" s="163"/>
      <c r="V62" s="131"/>
      <c r="W62" s="165" t="s">
        <v>217</v>
      </c>
      <c r="X62" s="155"/>
      <c r="Y62" s="131"/>
      <c r="Z62" s="131"/>
      <c r="AA62" s="131"/>
      <c r="AB62" s="295" t="str">
        <f>VLOOKUP(AE62,'пр.взв.'!B30:H218,2,FALSE)</f>
        <v>Кульян Григор Вачеганович</v>
      </c>
      <c r="AC62" s="295" t="str">
        <f>VLOOKUP(AE62,'пр.взв.'!B30:AH140,3,FALSE)</f>
        <v>21.03.1986 кмс</v>
      </c>
      <c r="AD62" s="295" t="str">
        <f>VLOOKUP(AE62,'пр.взв.'!B30:H140,4,FALSE)</f>
        <v>ЮФО</v>
      </c>
      <c r="AE62" s="273">
        <v>16</v>
      </c>
    </row>
    <row r="63" spans="1:31" ht="12" customHeight="1">
      <c r="A63" s="302"/>
      <c r="B63" s="300"/>
      <c r="C63" s="300"/>
      <c r="D63" s="300"/>
      <c r="E63" s="151">
        <v>15</v>
      </c>
      <c r="F63" s="168"/>
      <c r="G63" s="168"/>
      <c r="H63" s="183"/>
      <c r="I63" s="157"/>
      <c r="J63" s="129"/>
      <c r="K63" s="129"/>
      <c r="L63" s="309">
        <f>AH50</f>
        <v>64</v>
      </c>
      <c r="M63" s="309"/>
      <c r="P63" s="100"/>
      <c r="S63" s="86"/>
      <c r="T63" s="136"/>
      <c r="U63" s="163"/>
      <c r="V63" s="131"/>
      <c r="W63" s="131"/>
      <c r="X63" s="155"/>
      <c r="Y63" s="131"/>
      <c r="Z63" s="131"/>
      <c r="AA63" s="151">
        <v>16</v>
      </c>
      <c r="AB63" s="296"/>
      <c r="AC63" s="296"/>
      <c r="AD63" s="296"/>
      <c r="AE63" s="274"/>
    </row>
    <row r="64" spans="1:31" ht="12" customHeight="1" thickBot="1">
      <c r="A64" s="302">
        <v>47</v>
      </c>
      <c r="B64" s="306" t="e">
        <f>VLOOKUP(A64,'пр.взв.'!B32:H109,2,FALSE)</f>
        <v>#N/A</v>
      </c>
      <c r="C64" s="306" t="e">
        <f>VLOOKUP(A64,'пр.взв.'!B32:H109,3,FALSE)</f>
        <v>#N/A</v>
      </c>
      <c r="D64" s="306" t="e">
        <f>VLOOKUP(A64,'пр.взв.'!B32:H109,4,FALSE)</f>
        <v>#N/A</v>
      </c>
      <c r="E64" s="193"/>
      <c r="F64" s="172"/>
      <c r="G64" s="168"/>
      <c r="H64" s="184"/>
      <c r="I64" s="150"/>
      <c r="J64" s="131"/>
      <c r="K64" s="131"/>
      <c r="L64" s="124"/>
      <c r="M64" s="95"/>
      <c r="N64" s="199">
        <v>16</v>
      </c>
      <c r="P64" s="120"/>
      <c r="Q64" s="199">
        <v>26</v>
      </c>
      <c r="S64" s="90"/>
      <c r="T64" s="136"/>
      <c r="U64" s="163"/>
      <c r="V64" s="131"/>
      <c r="W64" s="131"/>
      <c r="X64" s="155"/>
      <c r="Y64" s="131"/>
      <c r="Z64" s="152"/>
      <c r="AA64" s="153"/>
      <c r="AB64" s="293" t="e">
        <f>VLOOKUP(AE64,'пр.взв.'!B30:H220,2,FALSE)</f>
        <v>#N/A</v>
      </c>
      <c r="AC64" s="293" t="e">
        <f>VLOOKUP(AE64,'пр.взв.'!B30:AH142,3,FALSE)</f>
        <v>#N/A</v>
      </c>
      <c r="AD64" s="293" t="e">
        <f>VLOOKUP(AE64,'пр.взв.'!B30:H142,4,FALSE)</f>
        <v>#N/A</v>
      </c>
      <c r="AE64" s="274">
        <v>48</v>
      </c>
    </row>
    <row r="65" spans="1:31" ht="12" customHeight="1" thickBot="1">
      <c r="A65" s="310"/>
      <c r="B65" s="307"/>
      <c r="C65" s="307"/>
      <c r="D65" s="307"/>
      <c r="E65" s="168"/>
      <c r="F65" s="174"/>
      <c r="G65" s="151">
        <v>15</v>
      </c>
      <c r="H65" s="185"/>
      <c r="I65" s="157"/>
      <c r="J65" s="131"/>
      <c r="K65" s="131"/>
      <c r="L65" s="88"/>
      <c r="M65" s="123"/>
      <c r="N65" s="125"/>
      <c r="P65" s="100"/>
      <c r="Q65" s="125"/>
      <c r="S65" s="86"/>
      <c r="T65" s="136"/>
      <c r="U65" s="163"/>
      <c r="V65" s="131"/>
      <c r="W65" s="131"/>
      <c r="X65" s="156"/>
      <c r="Y65" s="151">
        <v>32</v>
      </c>
      <c r="Z65" s="155"/>
      <c r="AA65" s="131"/>
      <c r="AB65" s="294"/>
      <c r="AC65" s="294"/>
      <c r="AD65" s="294"/>
      <c r="AE65" s="275"/>
    </row>
    <row r="66" spans="1:31" ht="12" customHeight="1" thickBot="1">
      <c r="A66" s="301">
        <v>31</v>
      </c>
      <c r="B66" s="299" t="str">
        <f>VLOOKUP(A66,'пр.взв.'!B34:H111,2,FALSE)</f>
        <v>Овсепян Асатур Арманович</v>
      </c>
      <c r="C66" s="299" t="str">
        <f>VLOOKUP(A66,'пр.взв.'!B34:H111,3,FALSE)</f>
        <v>22.05.1995 мс</v>
      </c>
      <c r="D66" s="299" t="str">
        <f>VLOOKUP(A66,'пр.взв.'!B34:H111,4,FALSE)</f>
        <v>УрФО</v>
      </c>
      <c r="E66" s="143"/>
      <c r="F66" s="168"/>
      <c r="G66" s="153" t="s">
        <v>214</v>
      </c>
      <c r="H66" s="173"/>
      <c r="I66" s="150"/>
      <c r="J66" s="131"/>
      <c r="K66" s="131"/>
      <c r="L66" s="303">
        <f>AH51</f>
        <v>16</v>
      </c>
      <c r="M66" s="308"/>
      <c r="N66" s="35"/>
      <c r="O66" s="199">
        <v>8</v>
      </c>
      <c r="P66" s="100"/>
      <c r="Q66" s="35"/>
      <c r="S66" s="86"/>
      <c r="T66" s="136"/>
      <c r="U66" s="163"/>
      <c r="V66" s="131"/>
      <c r="W66" s="131"/>
      <c r="X66" s="131"/>
      <c r="Y66" s="153" t="s">
        <v>212</v>
      </c>
      <c r="Z66" s="155"/>
      <c r="AA66" s="131"/>
      <c r="AB66" s="295" t="str">
        <f>VLOOKUP(AE66,'пр.взв.'!B34:H222,2,FALSE)</f>
        <v>Шабуров Александр Владимирович </v>
      </c>
      <c r="AC66" s="295" t="str">
        <f>VLOOKUP(AE66,'пр.взв.'!B34:AH144,3,FALSE)</f>
        <v>20.05.1986 мсмк</v>
      </c>
      <c r="AD66" s="295" t="str">
        <f>VLOOKUP(AE66,'пр.взв.'!B34:H144,4,FALSE)</f>
        <v>УрФО</v>
      </c>
      <c r="AE66" s="273">
        <v>32</v>
      </c>
    </row>
    <row r="67" spans="1:31" ht="12" customHeight="1">
      <c r="A67" s="302"/>
      <c r="B67" s="300"/>
      <c r="C67" s="300"/>
      <c r="D67" s="300"/>
      <c r="E67" s="151">
        <v>31</v>
      </c>
      <c r="F67" s="178"/>
      <c r="G67" s="168"/>
      <c r="H67" s="170"/>
      <c r="I67" s="157"/>
      <c r="J67" s="131"/>
      <c r="K67" s="131"/>
      <c r="L67" s="79"/>
      <c r="M67" s="96"/>
      <c r="N67" s="15">
        <f>AH53</f>
        <v>8</v>
      </c>
      <c r="O67" s="125"/>
      <c r="P67" s="100"/>
      <c r="Q67" s="35"/>
      <c r="R67" s="200">
        <v>26</v>
      </c>
      <c r="S67" s="86"/>
      <c r="T67" s="136"/>
      <c r="U67" s="136"/>
      <c r="V67" s="131"/>
      <c r="W67" s="131"/>
      <c r="X67" s="131"/>
      <c r="Y67" s="131"/>
      <c r="Z67" s="156"/>
      <c r="AA67" s="151">
        <v>32</v>
      </c>
      <c r="AB67" s="296"/>
      <c r="AC67" s="296"/>
      <c r="AD67" s="296"/>
      <c r="AE67" s="274"/>
    </row>
    <row r="68" spans="1:31" ht="12" customHeight="1" thickBot="1">
      <c r="A68" s="302">
        <v>63</v>
      </c>
      <c r="B68" s="312" t="e">
        <f>VLOOKUP(A68,'пр.взв.'!B36:H113,2,FALSE)</f>
        <v>#N/A</v>
      </c>
      <c r="C68" s="312" t="e">
        <f>VLOOKUP(A68,'пр.взв.'!B36:H113,3,FALSE)</f>
        <v>#N/A</v>
      </c>
      <c r="D68" s="312" t="e">
        <f>VLOOKUP(A68,'пр.взв.'!B36:H113,4,FALSE)</f>
        <v>#N/A</v>
      </c>
      <c r="E68" s="193"/>
      <c r="F68" s="168"/>
      <c r="G68" s="168"/>
      <c r="H68" s="173"/>
      <c r="I68" s="150"/>
      <c r="J68" s="131"/>
      <c r="K68" s="131"/>
      <c r="L68" s="79"/>
      <c r="M68" s="92"/>
      <c r="O68" s="35"/>
      <c r="P68" s="185">
        <v>8</v>
      </c>
      <c r="Q68" s="35"/>
      <c r="R68" s="122"/>
      <c r="S68" s="86"/>
      <c r="T68" s="136"/>
      <c r="U68" s="136"/>
      <c r="V68" s="131"/>
      <c r="W68" s="131"/>
      <c r="X68" s="131"/>
      <c r="Y68" s="131"/>
      <c r="Z68" s="131"/>
      <c r="AA68" s="153"/>
      <c r="AB68" s="293" t="e">
        <f>VLOOKUP(AE68,'пр.взв.'!B34:H224,2,FALSE)</f>
        <v>#N/A</v>
      </c>
      <c r="AC68" s="293" t="e">
        <f>VLOOKUP(AE68,'пр.взв.'!B34:AH146,3,FALSE)</f>
        <v>#N/A</v>
      </c>
      <c r="AD68" s="293" t="e">
        <f>VLOOKUP(AE68,'пр.взв.'!B34:H146,4,FALSE)</f>
        <v>#N/A</v>
      </c>
      <c r="AE68" s="274">
        <v>64</v>
      </c>
    </row>
    <row r="69" spans="1:31" ht="12" customHeight="1" thickBot="1">
      <c r="A69" s="310"/>
      <c r="B69" s="311"/>
      <c r="C69" s="311"/>
      <c r="D69" s="311"/>
      <c r="E69" s="164"/>
      <c r="F69" s="168"/>
      <c r="G69" s="169"/>
      <c r="H69" s="170"/>
      <c r="I69" s="182"/>
      <c r="J69" s="131"/>
      <c r="K69" s="131"/>
      <c r="L69" s="101"/>
      <c r="M69" s="93"/>
      <c r="O69" s="15">
        <f>AH54</f>
        <v>28</v>
      </c>
      <c r="P69" s="126"/>
      <c r="Q69" s="336">
        <f>AH55</f>
        <v>37</v>
      </c>
      <c r="S69" s="86"/>
      <c r="T69" s="136"/>
      <c r="U69" s="136"/>
      <c r="V69" s="131"/>
      <c r="W69" s="131"/>
      <c r="X69" s="131"/>
      <c r="Y69" s="131"/>
      <c r="Z69" s="131"/>
      <c r="AA69" s="131"/>
      <c r="AB69" s="294"/>
      <c r="AC69" s="294"/>
      <c r="AD69" s="294"/>
      <c r="AE69" s="275"/>
    </row>
    <row r="70" spans="1:21" ht="9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7"/>
      <c r="L70" s="105"/>
      <c r="M70" s="82"/>
      <c r="N70" s="83"/>
      <c r="P70" s="83"/>
      <c r="Q70" s="337"/>
      <c r="R70" s="87"/>
      <c r="S70" s="94"/>
      <c r="T70" s="79"/>
      <c r="U70" s="79"/>
    </row>
    <row r="71" spans="1:31" ht="12.75">
      <c r="A71" s="143"/>
      <c r="B71" s="143"/>
      <c r="C71" s="143"/>
      <c r="D71" s="143"/>
      <c r="E71" s="143"/>
      <c r="F71" s="143"/>
      <c r="G71" s="143"/>
      <c r="H71" s="145">
        <f>HYPERLINK('[1]реквизиты'!$A$22)</f>
      </c>
      <c r="I71" s="146"/>
      <c r="J71" s="146"/>
      <c r="K71" s="147"/>
      <c r="L71" s="148"/>
      <c r="M71" s="148"/>
      <c r="N71" s="147"/>
      <c r="O71" s="147"/>
      <c r="P71" s="149">
        <f>HYPERLINK('[1]реквизиты'!$G$23)</f>
      </c>
      <c r="Q71" s="150"/>
      <c r="R71" s="143"/>
      <c r="S71" s="136"/>
      <c r="T71" s="136"/>
      <c r="U71" s="136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</row>
    <row r="72" spans="1:31" ht="12.75">
      <c r="A72" s="136"/>
      <c r="B72" s="136"/>
      <c r="C72" s="136"/>
      <c r="D72" s="136"/>
      <c r="E72" s="136"/>
      <c r="F72" s="136"/>
      <c r="G72" s="136"/>
      <c r="H72" s="136"/>
      <c r="I72" s="136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</row>
    <row r="73" spans="1:31" ht="12.75">
      <c r="A73" s="129" t="str">
        <f>HYPERLINK('[1]реквизиты'!$A$6)</f>
        <v>Гл. судья, судья МК</v>
      </c>
      <c r="B73" s="129"/>
      <c r="C73" s="147"/>
      <c r="D73" s="148"/>
      <c r="E73" s="148"/>
      <c r="F73" s="148"/>
      <c r="G73" s="331" t="str">
        <f>Итоговый!F84</f>
        <v>Х.Ю.Хапай</v>
      </c>
      <c r="H73" s="331"/>
      <c r="I73" s="331"/>
      <c r="J73" s="332" t="s">
        <v>215</v>
      </c>
      <c r="K73" s="332"/>
      <c r="L73" s="147"/>
      <c r="M73" s="148"/>
      <c r="N73" s="148"/>
      <c r="O73" s="148"/>
      <c r="P73" s="131"/>
      <c r="Q73" s="131"/>
      <c r="R73" s="131"/>
      <c r="S73" s="131"/>
      <c r="T73" s="143" t="str">
        <f>Итоговый!A85</f>
        <v>Гл. секретарь, судья МК</v>
      </c>
      <c r="U73" s="143"/>
      <c r="V73" s="147"/>
      <c r="W73" s="148"/>
      <c r="X73" s="148"/>
      <c r="Y73" s="148"/>
      <c r="Z73" s="131"/>
      <c r="AA73" s="131"/>
      <c r="AB73" s="338" t="str">
        <f>Итоговый!F85</f>
        <v>А.В.Поляков</v>
      </c>
      <c r="AC73" s="338"/>
      <c r="AD73" s="332" t="s">
        <v>216</v>
      </c>
      <c r="AE73" s="332"/>
    </row>
    <row r="74" spans="1:31" ht="12.75">
      <c r="A74" s="143"/>
      <c r="B74" s="143"/>
      <c r="C74" s="147"/>
      <c r="D74" s="148"/>
      <c r="E74" s="148"/>
      <c r="F74" s="148"/>
      <c r="G74" s="131"/>
      <c r="H74" s="136"/>
      <c r="I74" s="136"/>
      <c r="J74" s="131"/>
      <c r="K74" s="131"/>
      <c r="L74" s="131"/>
      <c r="M74" s="131"/>
      <c r="N74" s="131"/>
      <c r="O74" s="131"/>
      <c r="P74" s="131"/>
      <c r="Q74" s="147"/>
      <c r="R74" s="136"/>
      <c r="S74" s="136"/>
      <c r="T74" s="146"/>
      <c r="U74" s="129"/>
      <c r="V74" s="147"/>
      <c r="W74" s="147"/>
      <c r="X74" s="148"/>
      <c r="Y74" s="148"/>
      <c r="Z74" s="131"/>
      <c r="AA74" s="131"/>
      <c r="AB74" s="131"/>
      <c r="AC74" s="131"/>
      <c r="AD74" s="131"/>
      <c r="AE74" s="131"/>
    </row>
    <row r="75" spans="9:19" ht="12.75">
      <c r="I75" s="79"/>
      <c r="Q75" s="103"/>
      <c r="R75" s="79"/>
      <c r="S75" s="79"/>
    </row>
    <row r="76" spans="9:19" ht="12.75"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1:21" ht="12.7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</row>
    <row r="78" spans="1:21" ht="12.7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</row>
    <row r="79" spans="1:21" ht="12.7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</row>
    <row r="80" spans="1:21" ht="12.7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1:21" ht="12.7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</row>
    <row r="82" spans="1:2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</row>
    <row r="83" spans="1:2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2.7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2.7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1:21" ht="12.7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</row>
    <row r="88" spans="1:21" ht="12.7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</row>
    <row r="89" spans="1:21" ht="12.7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</row>
    <row r="90" spans="1:21" ht="12.7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</row>
    <row r="91" spans="1:21" ht="12.7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</row>
    <row r="92" spans="1:21" ht="12.7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</row>
    <row r="93" spans="1:21" ht="12.7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</row>
    <row r="94" spans="1:21" ht="12.7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</row>
    <row r="95" spans="1:21" ht="12.7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</row>
    <row r="96" spans="1:21" ht="12.7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1:21" ht="12.7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1:21" ht="12.7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1:21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1:21" ht="12.7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1:21" ht="12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1:21" ht="12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spans="1:21" ht="12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1:21" ht="12.7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</row>
    <row r="105" spans="1:21" ht="12.7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</row>
    <row r="106" spans="1:21" ht="12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</row>
    <row r="107" spans="1:21" ht="12.7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</row>
    <row r="108" spans="1:21" ht="12.7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spans="1:21" ht="12.7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</row>
    <row r="110" spans="1:21" ht="12.7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</row>
    <row r="111" spans="1:21" ht="12.7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</row>
    <row r="112" spans="1:21" ht="12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</row>
    <row r="113" spans="1:21" ht="12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</row>
    <row r="114" spans="1:21" ht="12.7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</row>
    <row r="115" spans="1:21" ht="12.7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</row>
    <row r="116" spans="1:21" ht="12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</row>
    <row r="117" spans="1:21" ht="12.7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</row>
    <row r="118" spans="1:21" ht="12.7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</row>
    <row r="119" spans="1:21" ht="12.75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</row>
    <row r="120" spans="1:21" ht="12.7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</row>
    <row r="121" spans="1:21" ht="12.7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</row>
    <row r="122" spans="1:21" ht="12.75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</row>
    <row r="123" spans="1:21" ht="12.7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</row>
    <row r="124" spans="1:21" ht="12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</row>
    <row r="125" spans="1:21" ht="12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</row>
    <row r="126" spans="1:21" ht="12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</row>
    <row r="127" spans="1:21" ht="12.7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</row>
    <row r="128" spans="1:21" ht="12.7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</row>
    <row r="129" spans="1:21" ht="12.7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</row>
    <row r="130" spans="1:21" ht="12.7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</row>
    <row r="131" spans="1:21" ht="12.7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</row>
    <row r="132" spans="1:21" ht="12.7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</row>
    <row r="133" spans="1:21" ht="12.7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</row>
    <row r="134" spans="1:21" ht="12.7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</row>
    <row r="135" spans="1:21" ht="12.75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</row>
    <row r="136" spans="1:21" ht="12.7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</row>
    <row r="137" spans="1:21" ht="12.7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</row>
    <row r="138" spans="1:21" ht="12.7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</row>
    <row r="139" spans="1:21" ht="12.7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</row>
    <row r="140" spans="1:21" ht="12.7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</row>
    <row r="141" spans="1:21" ht="12.7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</row>
    <row r="142" spans="1:21" ht="12.7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</row>
    <row r="143" spans="1:21" ht="12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N8 O10 P12 Q15 R18" name="Диапазон2"/>
    <protectedRange password="CCC7" sqref="A1:AG4 A71:AA74 A5:K70 T5:AA70 L5:O6 L21:S55 AB5:AG74" name="Диапазон1"/>
  </protectedRanges>
  <mergeCells count="286">
    <mergeCell ref="Q69:Q70"/>
    <mergeCell ref="AB73:AC73"/>
    <mergeCell ref="AD73:AE73"/>
    <mergeCell ref="L63:M63"/>
    <mergeCell ref="L66:M66"/>
    <mergeCell ref="AB62:AB63"/>
    <mergeCell ref="AC62:AC63"/>
    <mergeCell ref="AD62:AD63"/>
    <mergeCell ref="AB66:AB67"/>
    <mergeCell ref="AC66:AC67"/>
    <mergeCell ref="N6:O6"/>
    <mergeCell ref="AB5:AB6"/>
    <mergeCell ref="AC5:AC6"/>
    <mergeCell ref="N27:R28"/>
    <mergeCell ref="AB9:AB10"/>
    <mergeCell ref="AC9:AC10"/>
    <mergeCell ref="AB13:AB14"/>
    <mergeCell ref="AC13:AC14"/>
    <mergeCell ref="AB17:AB18"/>
    <mergeCell ref="AB7:AB8"/>
    <mergeCell ref="G73:I73"/>
    <mergeCell ref="J73:K73"/>
    <mergeCell ref="L56:M56"/>
    <mergeCell ref="L57:M57"/>
    <mergeCell ref="L59:M59"/>
    <mergeCell ref="L60:M60"/>
    <mergeCell ref="N48:R49"/>
    <mergeCell ref="N41:R42"/>
    <mergeCell ref="N33:R34"/>
    <mergeCell ref="A38:A39"/>
    <mergeCell ref="B38:B39"/>
    <mergeCell ref="C38:C39"/>
    <mergeCell ref="A48:A49"/>
    <mergeCell ref="B48:B49"/>
    <mergeCell ref="C48:C49"/>
    <mergeCell ref="B46:B47"/>
    <mergeCell ref="C46:C47"/>
    <mergeCell ref="A42:A43"/>
    <mergeCell ref="B42:B43"/>
    <mergeCell ref="D48:D49"/>
    <mergeCell ref="A46:A47"/>
    <mergeCell ref="D46:D47"/>
    <mergeCell ref="A44:A45"/>
    <mergeCell ref="B44:B45"/>
    <mergeCell ref="C44:C45"/>
    <mergeCell ref="D44:D45"/>
    <mergeCell ref="A66:A67"/>
    <mergeCell ref="B66:B67"/>
    <mergeCell ref="C66:C67"/>
    <mergeCell ref="D66:D67"/>
    <mergeCell ref="A62:A63"/>
    <mergeCell ref="B64:B65"/>
    <mergeCell ref="C64:C65"/>
    <mergeCell ref="D64:D65"/>
    <mergeCell ref="B62:B63"/>
    <mergeCell ref="C62:C63"/>
    <mergeCell ref="D62:D63"/>
    <mergeCell ref="A64:A65"/>
    <mergeCell ref="A68:A69"/>
    <mergeCell ref="B68:B69"/>
    <mergeCell ref="C68:C69"/>
    <mergeCell ref="D68:D69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C42:C43"/>
    <mergeCell ref="D42:D43"/>
    <mergeCell ref="A40:A41"/>
    <mergeCell ref="B40:B41"/>
    <mergeCell ref="C40:C41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D35:D36"/>
    <mergeCell ref="B31:B32"/>
    <mergeCell ref="C31:C32"/>
    <mergeCell ref="A33:A34"/>
    <mergeCell ref="B33:B34"/>
    <mergeCell ref="C33:C34"/>
    <mergeCell ref="A25:A26"/>
    <mergeCell ref="B25:B26"/>
    <mergeCell ref="C25:C26"/>
    <mergeCell ref="A27:A28"/>
    <mergeCell ref="B27:B28"/>
    <mergeCell ref="C27:C28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A9:A10"/>
    <mergeCell ref="B9:B10"/>
    <mergeCell ref="C9:C10"/>
    <mergeCell ref="A7:A8"/>
    <mergeCell ref="B7:B8"/>
    <mergeCell ref="C7:C8"/>
    <mergeCell ref="D19:D20"/>
    <mergeCell ref="L10:M10"/>
    <mergeCell ref="L11:M11"/>
    <mergeCell ref="L14:M14"/>
    <mergeCell ref="L17:M17"/>
    <mergeCell ref="D17:D18"/>
    <mergeCell ref="D9:D10"/>
    <mergeCell ref="D11:D12"/>
    <mergeCell ref="D13:D14"/>
    <mergeCell ref="D15:D16"/>
    <mergeCell ref="C5:C6"/>
    <mergeCell ref="A5:A6"/>
    <mergeCell ref="AC7:AC8"/>
    <mergeCell ref="AD7:AD8"/>
    <mergeCell ref="D5:D6"/>
    <mergeCell ref="D7:D8"/>
    <mergeCell ref="B5:B6"/>
    <mergeCell ref="L7:M7"/>
    <mergeCell ref="L8:M8"/>
    <mergeCell ref="AD5:AD6"/>
    <mergeCell ref="AD9:AD10"/>
    <mergeCell ref="AB11:AB12"/>
    <mergeCell ref="AC11:AC12"/>
    <mergeCell ref="AD11:AD12"/>
    <mergeCell ref="AD13:AD14"/>
    <mergeCell ref="AB15:AB16"/>
    <mergeCell ref="AC15:AC16"/>
    <mergeCell ref="AD15:AD16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D60:AD61"/>
    <mergeCell ref="AB56:AB57"/>
    <mergeCell ref="AC56:AC57"/>
    <mergeCell ref="AD56:AD57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E31:AE32"/>
    <mergeCell ref="AE33:AE34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E5:AE6"/>
    <mergeCell ref="AE7:AE8"/>
    <mergeCell ref="AE9:AE10"/>
    <mergeCell ref="AE11:AE12"/>
    <mergeCell ref="AE21:AE22"/>
    <mergeCell ref="AE23:AE24"/>
    <mergeCell ref="AE68:AE69"/>
    <mergeCell ref="F2:Z2"/>
    <mergeCell ref="N54:O55"/>
    <mergeCell ref="AE60:AE61"/>
    <mergeCell ref="AE38:AE39"/>
    <mergeCell ref="AE44:AE45"/>
    <mergeCell ref="AE29:AE30"/>
    <mergeCell ref="AE64:AE65"/>
    <mergeCell ref="F1:Z1"/>
    <mergeCell ref="AC1:AE2"/>
    <mergeCell ref="AC3:AE3"/>
    <mergeCell ref="AB4:AE4"/>
    <mergeCell ref="F3:Z3"/>
    <mergeCell ref="J4:T4"/>
    <mergeCell ref="AE46:AE47"/>
    <mergeCell ref="AE48:AE49"/>
    <mergeCell ref="AE50:AE51"/>
    <mergeCell ref="AE52:AE53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181"/>
  <sheetViews>
    <sheetView zoomScalePageLayoutView="0" workbookViewId="0" topLeftCell="F143">
      <selection activeCell="T180" sqref="K147:T181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22.7109375" style="0" customWidth="1"/>
    <col min="5" max="5" width="6.57421875" style="0" customWidth="1"/>
    <col min="6" max="6" width="14.00390625" style="0" customWidth="1"/>
    <col min="7" max="7" width="24.00390625" style="0" customWidth="1"/>
    <col min="8" max="8" width="4.8515625" style="0" customWidth="1"/>
    <col min="9" max="9" width="5.00390625" style="0" customWidth="1"/>
    <col min="10" max="10" width="6.00390625" style="0" customWidth="1"/>
    <col min="11" max="11" width="4.57421875" style="0" customWidth="1"/>
    <col min="12" max="12" width="5.00390625" style="0" customWidth="1"/>
    <col min="13" max="13" width="22.8515625" style="0" customWidth="1"/>
    <col min="15" max="15" width="7.28125" style="0" customWidth="1"/>
    <col min="16" max="16" width="13.421875" style="0" customWidth="1"/>
    <col min="17" max="17" width="22.421875" style="0" customWidth="1"/>
    <col min="18" max="18" width="4.7109375" style="0" customWidth="1"/>
    <col min="19" max="19" width="5.140625" style="0" customWidth="1"/>
    <col min="20" max="20" width="6.57421875" style="0" customWidth="1"/>
  </cols>
  <sheetData>
    <row r="1" spans="2:20" ht="15.75">
      <c r="B1" s="408" t="s">
        <v>38</v>
      </c>
      <c r="C1" s="408"/>
      <c r="D1" s="408"/>
      <c r="E1" s="408"/>
      <c r="F1" s="408"/>
      <c r="G1" s="408"/>
      <c r="H1" s="408"/>
      <c r="I1" s="408"/>
      <c r="J1" s="408"/>
      <c r="L1" s="408" t="s">
        <v>38</v>
      </c>
      <c r="M1" s="408"/>
      <c r="N1" s="408"/>
      <c r="O1" s="408"/>
      <c r="P1" s="408"/>
      <c r="Q1" s="408"/>
      <c r="R1" s="408"/>
      <c r="S1" s="408"/>
      <c r="T1" s="408"/>
    </row>
    <row r="2" spans="2:20" ht="15.75">
      <c r="B2" s="409" t="str">
        <f>'пр.взв.'!G3</f>
        <v>в.к. 74  кг</v>
      </c>
      <c r="C2" s="408"/>
      <c r="D2" s="408"/>
      <c r="E2" s="408"/>
      <c r="F2" s="408"/>
      <c r="G2" s="408"/>
      <c r="H2" s="408"/>
      <c r="I2" s="408"/>
      <c r="J2" s="408"/>
      <c r="L2" s="409" t="str">
        <f>B2</f>
        <v>в.к. 74  кг</v>
      </c>
      <c r="M2" s="408"/>
      <c r="N2" s="408"/>
      <c r="O2" s="408"/>
      <c r="P2" s="408"/>
      <c r="Q2" s="408"/>
      <c r="R2" s="408"/>
      <c r="S2" s="408"/>
      <c r="T2" s="408"/>
    </row>
    <row r="3" spans="2:20" ht="16.5" thickBot="1">
      <c r="B3" s="72" t="s">
        <v>39</v>
      </c>
      <c r="C3" s="73" t="s">
        <v>40</v>
      </c>
      <c r="D3" s="74" t="s">
        <v>47</v>
      </c>
      <c r="E3" s="74"/>
      <c r="F3" s="73"/>
      <c r="G3" s="72"/>
      <c r="H3" s="73"/>
      <c r="I3" s="73"/>
      <c r="J3" s="73"/>
      <c r="K3" s="73"/>
      <c r="L3" s="72" t="s">
        <v>1</v>
      </c>
      <c r="M3" s="73" t="s">
        <v>40</v>
      </c>
      <c r="N3" s="74" t="s">
        <v>47</v>
      </c>
      <c r="O3" s="74"/>
      <c r="P3" s="73"/>
      <c r="Q3" s="72"/>
      <c r="R3" s="73"/>
      <c r="S3" s="73"/>
      <c r="T3" s="73"/>
    </row>
    <row r="4" spans="1:20" ht="12.75" customHeight="1">
      <c r="A4" s="387" t="s">
        <v>42</v>
      </c>
      <c r="B4" s="389" t="s">
        <v>3</v>
      </c>
      <c r="C4" s="391" t="s">
        <v>4</v>
      </c>
      <c r="D4" s="367" t="s">
        <v>13</v>
      </c>
      <c r="E4" s="348" t="s">
        <v>14</v>
      </c>
      <c r="F4" s="349"/>
      <c r="G4" s="391" t="s">
        <v>15</v>
      </c>
      <c r="H4" s="384" t="s">
        <v>43</v>
      </c>
      <c r="I4" s="386" t="s">
        <v>16</v>
      </c>
      <c r="J4" s="382" t="s">
        <v>17</v>
      </c>
      <c r="K4" s="387" t="s">
        <v>42</v>
      </c>
      <c r="L4" s="389" t="s">
        <v>3</v>
      </c>
      <c r="M4" s="391" t="s">
        <v>4</v>
      </c>
      <c r="N4" s="367" t="s">
        <v>13</v>
      </c>
      <c r="O4" s="348" t="s">
        <v>14</v>
      </c>
      <c r="P4" s="349"/>
      <c r="Q4" s="391" t="s">
        <v>15</v>
      </c>
      <c r="R4" s="384" t="s">
        <v>43</v>
      </c>
      <c r="S4" s="386" t="s">
        <v>16</v>
      </c>
      <c r="T4" s="382" t="s">
        <v>17</v>
      </c>
    </row>
    <row r="5" spans="1:20" ht="13.5" customHeight="1" thickBot="1">
      <c r="A5" s="388"/>
      <c r="B5" s="407" t="s">
        <v>45</v>
      </c>
      <c r="C5" s="392"/>
      <c r="D5" s="393"/>
      <c r="E5" s="350"/>
      <c r="F5" s="351"/>
      <c r="G5" s="392"/>
      <c r="H5" s="385"/>
      <c r="I5" s="357"/>
      <c r="J5" s="383" t="s">
        <v>46</v>
      </c>
      <c r="K5" s="388"/>
      <c r="L5" s="407" t="s">
        <v>45</v>
      </c>
      <c r="M5" s="392"/>
      <c r="N5" s="393"/>
      <c r="O5" s="350"/>
      <c r="P5" s="351"/>
      <c r="Q5" s="392"/>
      <c r="R5" s="385"/>
      <c r="S5" s="357"/>
      <c r="T5" s="383" t="s">
        <v>46</v>
      </c>
    </row>
    <row r="6" spans="1:20" ht="12.75" customHeight="1">
      <c r="A6" s="404">
        <v>1</v>
      </c>
      <c r="B6" s="410">
        <v>1</v>
      </c>
      <c r="C6" s="412" t="str">
        <f>VLOOKUP(B6,'пр.взв.'!B$6:H$83,2,FALSE)</f>
        <v>Казарян Самвел Ааронович</v>
      </c>
      <c r="D6" s="347" t="str">
        <f>VLOOKUP(B6,'пр.взв.'!B6:H83,3,FALSE)</f>
        <v>03.04.1997 мс</v>
      </c>
      <c r="E6" s="347" t="str">
        <f>VLOOKUP(C6,'пр.взв.'!C6:I83,3,FALSE)</f>
        <v>ДВФО</v>
      </c>
      <c r="F6" s="347" t="str">
        <f>VLOOKUP(B6,'пр.взв.'!B1:H83,5,FALSE)</f>
        <v>Амурская обл.</v>
      </c>
      <c r="G6" s="378"/>
      <c r="H6" s="376"/>
      <c r="I6" s="224"/>
      <c r="J6" s="215"/>
      <c r="K6" s="368">
        <v>17</v>
      </c>
      <c r="L6" s="410">
        <v>2</v>
      </c>
      <c r="M6" s="412" t="str">
        <f>VLOOKUP(L6,'пр.взв.'!B$6:H$83,2,FALSE)</f>
        <v>Иванов Максим Константинович</v>
      </c>
      <c r="N6" s="347" t="str">
        <f>VLOOKUP(L6,'пр.взв.'!B6:H83,3,FALSE)</f>
        <v>21.01.1993 мсмк</v>
      </c>
      <c r="O6" s="347" t="str">
        <f>VLOOKUP(M6,'пр.взв.'!C6:I83,3,FALSE)</f>
        <v>ПФО</v>
      </c>
      <c r="P6" s="347" t="str">
        <f>VLOOKUP(L6,'пр.взв.'!B6:H83,5,FALSE)</f>
        <v>Чувашская Р.</v>
      </c>
      <c r="Q6" s="378"/>
      <c r="R6" s="376"/>
      <c r="S6" s="224"/>
      <c r="T6" s="215"/>
    </row>
    <row r="7" spans="1:20" ht="12.75" customHeight="1">
      <c r="A7" s="405"/>
      <c r="B7" s="411"/>
      <c r="C7" s="413"/>
      <c r="D7" s="342"/>
      <c r="E7" s="342"/>
      <c r="F7" s="342"/>
      <c r="G7" s="342"/>
      <c r="H7" s="342"/>
      <c r="I7" s="246"/>
      <c r="J7" s="217"/>
      <c r="K7" s="369"/>
      <c r="L7" s="411"/>
      <c r="M7" s="413"/>
      <c r="N7" s="342"/>
      <c r="O7" s="342"/>
      <c r="P7" s="342"/>
      <c r="Q7" s="342"/>
      <c r="R7" s="342"/>
      <c r="S7" s="246"/>
      <c r="T7" s="217"/>
    </row>
    <row r="8" spans="1:20" ht="12.75" customHeight="1">
      <c r="A8" s="405"/>
      <c r="B8" s="414">
        <v>33</v>
      </c>
      <c r="C8" s="416" t="str">
        <f>VLOOKUP(B8,'пр.взв.'!B$6:H$83,2,FALSE)</f>
        <v>Аминов Хасбулат Арсланбегович</v>
      </c>
      <c r="D8" s="345" t="str">
        <f>VLOOKUP(B8,'пр.взв.'!B2:H85,3,FALSE)</f>
        <v>15.05.1994 мс</v>
      </c>
      <c r="E8" s="345" t="str">
        <f>VLOOKUP(C8,'пр.взв.'!C2:I85,3,FALSE)</f>
        <v>УрФО</v>
      </c>
      <c r="F8" s="345" t="str">
        <f>VLOOKUP(B8,'пр.взв.'!B3:H85,5,FALSE)</f>
        <v>Свердловская обл.</v>
      </c>
      <c r="G8" s="339"/>
      <c r="H8" s="339"/>
      <c r="I8" s="228"/>
      <c r="J8" s="228"/>
      <c r="K8" s="369"/>
      <c r="L8" s="414">
        <v>34</v>
      </c>
      <c r="M8" s="416" t="str">
        <f>VLOOKUP(L8,'пр.взв.'!B$2:H$85,2,FALSE)</f>
        <v>Сафронов Владимир Александрович</v>
      </c>
      <c r="N8" s="345" t="str">
        <f>VLOOKUP(L8,'пр.взв.'!B1:H85,3,FALSE)</f>
        <v>18.04.1997 кмс</v>
      </c>
      <c r="O8" s="345" t="str">
        <f>VLOOKUP(M8,'пр.взв.'!C1:I85,3,FALSE)</f>
        <v>ЦФО</v>
      </c>
      <c r="P8" s="345" t="str">
        <f>VLOOKUP(L8,'пр.взв.'!B8:H85,5,FALSE)</f>
        <v>Рязанская обл.</v>
      </c>
      <c r="Q8" s="339"/>
      <c r="R8" s="339"/>
      <c r="S8" s="228"/>
      <c r="T8" s="228"/>
    </row>
    <row r="9" spans="1:20" ht="13.5" customHeight="1" thickBot="1">
      <c r="A9" s="406"/>
      <c r="B9" s="415"/>
      <c r="C9" s="417"/>
      <c r="D9" s="346"/>
      <c r="E9" s="346"/>
      <c r="F9" s="346"/>
      <c r="G9" s="340"/>
      <c r="H9" s="340"/>
      <c r="I9" s="357"/>
      <c r="J9" s="357"/>
      <c r="K9" s="370"/>
      <c r="L9" s="415"/>
      <c r="M9" s="417"/>
      <c r="N9" s="346"/>
      <c r="O9" s="346"/>
      <c r="P9" s="346"/>
      <c r="Q9" s="340"/>
      <c r="R9" s="340"/>
      <c r="S9" s="357"/>
      <c r="T9" s="357"/>
    </row>
    <row r="10" spans="1:20" ht="12.75" customHeight="1" hidden="1">
      <c r="A10" s="404">
        <v>2</v>
      </c>
      <c r="B10" s="410">
        <v>17</v>
      </c>
      <c r="C10" s="412" t="str">
        <f>VLOOKUP(B10,'пр.взв.'!B$6:H$83,2,FALSE)</f>
        <v>Сарайкин Александр Вячеславович</v>
      </c>
      <c r="D10" s="344" t="str">
        <f>VLOOKUP(B10,'пр.взв.'!B1:H87,3,FALSE)</f>
        <v>03.07.1993 мс</v>
      </c>
      <c r="E10" s="344" t="str">
        <f>VLOOKUP(C10,'пр.взв.'!C1:I87,3,FALSE)</f>
        <v>ЦФО</v>
      </c>
      <c r="F10" s="347" t="str">
        <f>VLOOKUP(B10,'пр.взв.'!B5:H87,5,FALSE)</f>
        <v>Рязанская обл.</v>
      </c>
      <c r="G10" s="360"/>
      <c r="H10" s="341"/>
      <c r="I10" s="354"/>
      <c r="J10" s="344"/>
      <c r="K10" s="368">
        <v>18</v>
      </c>
      <c r="L10" s="410">
        <v>18</v>
      </c>
      <c r="M10" s="412" t="str">
        <f>VLOOKUP(L10,'пр.взв.'!B$6:H$83,2,FALSE)</f>
        <v>Парнюк Степан Михайлович</v>
      </c>
      <c r="N10" s="344" t="str">
        <f>VLOOKUP(L10,'пр.взв.'!B1:H87,3,FALSE)</f>
        <v>05.11.1989 мс</v>
      </c>
      <c r="O10" s="344" t="str">
        <f>VLOOKUP(M10,'пр.взв.'!C1:I87,3,FALSE)</f>
        <v>Моск</v>
      </c>
      <c r="P10" s="347" t="str">
        <f>VLOOKUP(L10,'пр.взв.'!B10:H87,5,FALSE)</f>
        <v>Москва</v>
      </c>
      <c r="Q10" s="360"/>
      <c r="R10" s="341"/>
      <c r="S10" s="354"/>
      <c r="T10" s="344"/>
    </row>
    <row r="11" spans="1:20" ht="12.75" customHeight="1" hidden="1">
      <c r="A11" s="405"/>
      <c r="B11" s="411"/>
      <c r="C11" s="413"/>
      <c r="D11" s="342"/>
      <c r="E11" s="342"/>
      <c r="F11" s="342"/>
      <c r="G11" s="342"/>
      <c r="H11" s="342"/>
      <c r="I11" s="246"/>
      <c r="J11" s="217"/>
      <c r="K11" s="369"/>
      <c r="L11" s="411"/>
      <c r="M11" s="413"/>
      <c r="N11" s="342"/>
      <c r="O11" s="342"/>
      <c r="P11" s="342"/>
      <c r="Q11" s="342"/>
      <c r="R11" s="342"/>
      <c r="S11" s="246"/>
      <c r="T11" s="217"/>
    </row>
    <row r="12" spans="1:20" ht="12.75" customHeight="1" hidden="1">
      <c r="A12" s="405"/>
      <c r="B12" s="414">
        <v>49</v>
      </c>
      <c r="C12" s="416" t="e">
        <f>VLOOKUP(B12,'пр.взв.'!B$6:H$83,2,FALSE)</f>
        <v>#N/A</v>
      </c>
      <c r="D12" s="345" t="e">
        <f>VLOOKUP(B12,'пр.взв.'!B1:H89,3,FALSE)</f>
        <v>#N/A</v>
      </c>
      <c r="E12" s="345" t="e">
        <f>VLOOKUP(C12,'пр.взв.'!C1:I89,3,FALSE)</f>
        <v>#N/A</v>
      </c>
      <c r="F12" s="345" t="e">
        <f>VLOOKUP(B12,'пр.взв.'!B7:H89,5,FALSE)</f>
        <v>#N/A</v>
      </c>
      <c r="G12" s="339"/>
      <c r="H12" s="339"/>
      <c r="I12" s="228"/>
      <c r="J12" s="228"/>
      <c r="K12" s="369"/>
      <c r="L12" s="414">
        <v>50</v>
      </c>
      <c r="M12" s="416" t="e">
        <f>VLOOKUP(L12,'пр.взв.'!B$2:H$85,2,FALSE)</f>
        <v>#N/A</v>
      </c>
      <c r="N12" s="345" t="e">
        <f>VLOOKUP(L12,'пр.взв.'!B1:H89,3,FALSE)</f>
        <v>#N/A</v>
      </c>
      <c r="O12" s="345" t="e">
        <f>VLOOKUP(M12,'пр.взв.'!C1:I89,3,FALSE)</f>
        <v>#N/A</v>
      </c>
      <c r="P12" s="345" t="e">
        <f>VLOOKUP(L12,'пр.взв.'!B12:H89,5,FALSE)</f>
        <v>#N/A</v>
      </c>
      <c r="Q12" s="339"/>
      <c r="R12" s="339"/>
      <c r="S12" s="228"/>
      <c r="T12" s="228"/>
    </row>
    <row r="13" spans="1:20" ht="13.5" customHeight="1" hidden="1" thickBot="1">
      <c r="A13" s="406"/>
      <c r="B13" s="415"/>
      <c r="C13" s="417"/>
      <c r="D13" s="346"/>
      <c r="E13" s="346"/>
      <c r="F13" s="346"/>
      <c r="G13" s="340"/>
      <c r="H13" s="340"/>
      <c r="I13" s="357"/>
      <c r="J13" s="357"/>
      <c r="K13" s="370"/>
      <c r="L13" s="415"/>
      <c r="M13" s="417"/>
      <c r="N13" s="346"/>
      <c r="O13" s="346"/>
      <c r="P13" s="346"/>
      <c r="Q13" s="340"/>
      <c r="R13" s="340"/>
      <c r="S13" s="357"/>
      <c r="T13" s="357"/>
    </row>
    <row r="14" spans="1:20" ht="12.75" customHeight="1" hidden="1">
      <c r="A14" s="404">
        <v>3</v>
      </c>
      <c r="B14" s="410">
        <v>9</v>
      </c>
      <c r="C14" s="412" t="str">
        <f>VLOOKUP(B14,'пр.взв.'!B$6:H$83,2,FALSE)</f>
        <v>Аминов Заирбек Арсланбегович</v>
      </c>
      <c r="D14" s="347" t="str">
        <f>VLOOKUP(B14,'пр.взв.'!B1:H91,3,FALSE)</f>
        <v>14.10.1995 кмс</v>
      </c>
      <c r="E14" s="347" t="str">
        <f>VLOOKUP(C14,'пр.взв.'!C1:I91,3,FALSE)</f>
        <v>УрФО</v>
      </c>
      <c r="F14" s="347" t="str">
        <f>VLOOKUP(B14,'пр.взв.'!B9:H91,5,FALSE)</f>
        <v>ХМАО-Югра</v>
      </c>
      <c r="G14" s="378"/>
      <c r="H14" s="376"/>
      <c r="I14" s="224"/>
      <c r="J14" s="215"/>
      <c r="K14" s="368">
        <v>19</v>
      </c>
      <c r="L14" s="410">
        <v>10</v>
      </c>
      <c r="M14" s="412" t="str">
        <f>VLOOKUP(L14,'пр.взв.'!B$6:H$83,2,FALSE)</f>
        <v>Кукушкин Федор Андреевич</v>
      </c>
      <c r="N14" s="347" t="str">
        <f>VLOOKUP(L14,'пр.взв.'!B1:H91,3,FALSE)</f>
        <v>16.06.1993 мс</v>
      </c>
      <c r="O14" s="347" t="str">
        <f>VLOOKUP(M14,'пр.взв.'!C1:I91,3,FALSE)</f>
        <v>ЦФО</v>
      </c>
      <c r="P14" s="347" t="str">
        <f>VLOOKUP(L14,'пр.взв.'!B14:H91,5,FALSE)</f>
        <v>Ивановская обл.</v>
      </c>
      <c r="Q14" s="378"/>
      <c r="R14" s="376"/>
      <c r="S14" s="224"/>
      <c r="T14" s="215"/>
    </row>
    <row r="15" spans="1:20" ht="12.75" customHeight="1" hidden="1">
      <c r="A15" s="405"/>
      <c r="B15" s="411"/>
      <c r="C15" s="413"/>
      <c r="D15" s="342"/>
      <c r="E15" s="342"/>
      <c r="F15" s="342"/>
      <c r="G15" s="342"/>
      <c r="H15" s="342"/>
      <c r="I15" s="246"/>
      <c r="J15" s="217"/>
      <c r="K15" s="369"/>
      <c r="L15" s="411"/>
      <c r="M15" s="413"/>
      <c r="N15" s="342"/>
      <c r="O15" s="342"/>
      <c r="P15" s="342"/>
      <c r="Q15" s="342"/>
      <c r="R15" s="342"/>
      <c r="S15" s="246"/>
      <c r="T15" s="217"/>
    </row>
    <row r="16" spans="1:20" ht="12.75" customHeight="1" hidden="1">
      <c r="A16" s="405"/>
      <c r="B16" s="414">
        <v>41</v>
      </c>
      <c r="C16" s="416" t="e">
        <f>VLOOKUP(B16,'пр.взв.'!B$6:H$83,2,FALSE)</f>
        <v>#N/A</v>
      </c>
      <c r="D16" s="345" t="e">
        <f>VLOOKUP(B16,'пр.взв.'!B1:H93,3,FALSE)</f>
        <v>#N/A</v>
      </c>
      <c r="E16" s="345" t="e">
        <f>VLOOKUP(C16,'пр.взв.'!C1:I93,3,FALSE)</f>
        <v>#N/A</v>
      </c>
      <c r="F16" s="345" t="e">
        <f>VLOOKUP(B16,'пр.взв.'!B11:H93,5,FALSE)</f>
        <v>#N/A</v>
      </c>
      <c r="G16" s="339"/>
      <c r="H16" s="339"/>
      <c r="I16" s="228"/>
      <c r="J16" s="228"/>
      <c r="K16" s="369"/>
      <c r="L16" s="414">
        <v>42</v>
      </c>
      <c r="M16" s="416" t="e">
        <f>VLOOKUP(L16,'пр.взв.'!B$2:H$85,2,FALSE)</f>
        <v>#N/A</v>
      </c>
      <c r="N16" s="345" t="e">
        <f>VLOOKUP(L16,'пр.взв.'!B1:H93,3,FALSE)</f>
        <v>#N/A</v>
      </c>
      <c r="O16" s="345" t="e">
        <f>VLOOKUP(M16,'пр.взв.'!C1:I93,3,FALSE)</f>
        <v>#N/A</v>
      </c>
      <c r="P16" s="345" t="e">
        <f>VLOOKUP(L16,'пр.взв.'!B16:H93,5,FALSE)</f>
        <v>#N/A</v>
      </c>
      <c r="Q16" s="339"/>
      <c r="R16" s="339"/>
      <c r="S16" s="228"/>
      <c r="T16" s="228"/>
    </row>
    <row r="17" spans="1:20" ht="13.5" customHeight="1" hidden="1" thickBot="1">
      <c r="A17" s="406"/>
      <c r="B17" s="415"/>
      <c r="C17" s="417"/>
      <c r="D17" s="346"/>
      <c r="E17" s="346"/>
      <c r="F17" s="346"/>
      <c r="G17" s="340"/>
      <c r="H17" s="340"/>
      <c r="I17" s="357"/>
      <c r="J17" s="357"/>
      <c r="K17" s="370"/>
      <c r="L17" s="415"/>
      <c r="M17" s="417"/>
      <c r="N17" s="346"/>
      <c r="O17" s="346"/>
      <c r="P17" s="346"/>
      <c r="Q17" s="340"/>
      <c r="R17" s="340"/>
      <c r="S17" s="357"/>
      <c r="T17" s="357"/>
    </row>
    <row r="18" spans="1:20" ht="12.75" customHeight="1" hidden="1">
      <c r="A18" s="404">
        <v>4</v>
      </c>
      <c r="B18" s="410">
        <v>25</v>
      </c>
      <c r="C18" s="412" t="str">
        <f>VLOOKUP(B18,'пр.взв.'!B$6:H$83,2,FALSE)</f>
        <v>Шокуров александр Владимирович</v>
      </c>
      <c r="D18" s="344" t="str">
        <f>VLOOKUP(B18,'пр.взв.'!B1:H95,3,FALSE)</f>
        <v>26.11.1988 мс</v>
      </c>
      <c r="E18" s="344" t="str">
        <f>VLOOKUP(C18,'пр.взв.'!C1:I95,3,FALSE)</f>
        <v>ПФО</v>
      </c>
      <c r="F18" s="347" t="str">
        <f>VLOOKUP(B18,'пр.взв.'!B13:H95,5,FALSE)</f>
        <v>Пензенская обл.</v>
      </c>
      <c r="G18" s="360"/>
      <c r="H18" s="341"/>
      <c r="I18" s="354"/>
      <c r="J18" s="344"/>
      <c r="K18" s="368">
        <v>20</v>
      </c>
      <c r="L18" s="410">
        <v>26</v>
      </c>
      <c r="M18" s="412" t="str">
        <f>VLOOKUP(L18,'пр.взв.'!B$6:H$83,2,FALSE)</f>
        <v>Скрябин Станислав Михайлович</v>
      </c>
      <c r="N18" s="344" t="str">
        <f>VLOOKUP(L18,'пр.взв.'!B1:H95,3,FALSE)</f>
        <v>18.12.1988 мс</v>
      </c>
      <c r="O18" s="344" t="str">
        <f>VLOOKUP(M18,'пр.взв.'!C1:I95,3,FALSE)</f>
        <v>УрФО</v>
      </c>
      <c r="P18" s="347" t="str">
        <f>VLOOKUP(L18,'пр.взв.'!B18:H95,5,FALSE)</f>
        <v>Свердловская обл.</v>
      </c>
      <c r="Q18" s="342"/>
      <c r="R18" s="418"/>
      <c r="S18" s="246"/>
      <c r="T18" s="345"/>
    </row>
    <row r="19" spans="1:20" ht="12.75" customHeight="1" hidden="1">
      <c r="A19" s="405"/>
      <c r="B19" s="411"/>
      <c r="C19" s="413"/>
      <c r="D19" s="342"/>
      <c r="E19" s="342"/>
      <c r="F19" s="342"/>
      <c r="G19" s="342"/>
      <c r="H19" s="342"/>
      <c r="I19" s="246"/>
      <c r="J19" s="217"/>
      <c r="K19" s="369"/>
      <c r="L19" s="411"/>
      <c r="M19" s="413"/>
      <c r="N19" s="342"/>
      <c r="O19" s="342"/>
      <c r="P19" s="342"/>
      <c r="Q19" s="342"/>
      <c r="R19" s="342"/>
      <c r="S19" s="246"/>
      <c r="T19" s="217"/>
    </row>
    <row r="20" spans="1:20" ht="12.75" customHeight="1" hidden="1">
      <c r="A20" s="405"/>
      <c r="B20" s="414">
        <v>57</v>
      </c>
      <c r="C20" s="416" t="e">
        <f>VLOOKUP(B20,'пр.взв.'!B$6:H$83,2,FALSE)</f>
        <v>#N/A</v>
      </c>
      <c r="D20" s="345" t="e">
        <f>VLOOKUP(B20,'пр.взв.'!B2:H97,3,FALSE)</f>
        <v>#N/A</v>
      </c>
      <c r="E20" s="345" t="e">
        <f>VLOOKUP(C20,'пр.взв.'!C2:I97,3,FALSE)</f>
        <v>#N/A</v>
      </c>
      <c r="F20" s="345" t="e">
        <f>VLOOKUP(B20,'пр.взв.'!B15:H97,5,FALSE)</f>
        <v>#N/A</v>
      </c>
      <c r="G20" s="339"/>
      <c r="H20" s="339"/>
      <c r="I20" s="228"/>
      <c r="J20" s="228"/>
      <c r="K20" s="369"/>
      <c r="L20" s="414">
        <v>58</v>
      </c>
      <c r="M20" s="416" t="e">
        <f>VLOOKUP(L20,'пр.взв.'!B$2:H$85,2,FALSE)</f>
        <v>#N/A</v>
      </c>
      <c r="N20" s="345" t="e">
        <f>VLOOKUP(L20,'пр.взв.'!B2:H97,3,FALSE)</f>
        <v>#N/A</v>
      </c>
      <c r="O20" s="345" t="e">
        <f>VLOOKUP(M20,'пр.взв.'!C2:I97,3,FALSE)</f>
        <v>#N/A</v>
      </c>
      <c r="P20" s="345" t="e">
        <f>VLOOKUP(L20,'пр.взв.'!B20:H97,5,FALSE)</f>
        <v>#N/A</v>
      </c>
      <c r="Q20" s="339"/>
      <c r="R20" s="339"/>
      <c r="S20" s="228"/>
      <c r="T20" s="228"/>
    </row>
    <row r="21" spans="1:20" ht="13.5" customHeight="1" hidden="1" thickBot="1">
      <c r="A21" s="406"/>
      <c r="B21" s="415"/>
      <c r="C21" s="417"/>
      <c r="D21" s="346"/>
      <c r="E21" s="346"/>
      <c r="F21" s="346"/>
      <c r="G21" s="340"/>
      <c r="H21" s="340"/>
      <c r="I21" s="357"/>
      <c r="J21" s="357"/>
      <c r="K21" s="370"/>
      <c r="L21" s="415"/>
      <c r="M21" s="417"/>
      <c r="N21" s="346"/>
      <c r="O21" s="346"/>
      <c r="P21" s="346"/>
      <c r="Q21" s="340"/>
      <c r="R21" s="340"/>
      <c r="S21" s="357"/>
      <c r="T21" s="357"/>
    </row>
    <row r="22" spans="1:20" ht="12.75" customHeight="1">
      <c r="A22" s="405">
        <v>5</v>
      </c>
      <c r="B22" s="410">
        <v>5</v>
      </c>
      <c r="C22" s="412" t="str">
        <f>VLOOKUP(B22,'пр.взв.'!B$6:H$83,2,FALSE)</f>
        <v>Огарышев Алексей Сергеевич</v>
      </c>
      <c r="D22" s="347" t="str">
        <f>VLOOKUP(B22,'пр.взв.'!B2:H99,3,FALSE)</f>
        <v>06.03.1988 мсмк</v>
      </c>
      <c r="E22" s="347" t="str">
        <f>VLOOKUP(C22,'пр.взв.'!C2:I99,3,FALSE)</f>
        <v>ЦФО</v>
      </c>
      <c r="F22" s="347" t="str">
        <f>VLOOKUP(B22,'пр.взв.'!B1:H99,5,FALSE)</f>
        <v>Владимирская обл.</v>
      </c>
      <c r="G22" s="378"/>
      <c r="H22" s="376"/>
      <c r="I22" s="224"/>
      <c r="J22" s="215"/>
      <c r="K22" s="368">
        <v>21</v>
      </c>
      <c r="L22" s="410">
        <v>6</v>
      </c>
      <c r="M22" s="412" t="str">
        <f>VLOOKUP(L22,'пр.взв.'!B$6:H$83,2,FALSE)</f>
        <v>Надюков Бислан Мосович</v>
      </c>
      <c r="N22" s="347" t="str">
        <f>VLOOKUP(L22,'пр.взв.'!B2:H99,3,FALSE)</f>
        <v>19.11.1991 мс</v>
      </c>
      <c r="O22" s="347" t="str">
        <f>VLOOKUP(M22,'пр.взв.'!C2:I99,3,FALSE)</f>
        <v>ЮФО</v>
      </c>
      <c r="P22" s="347" t="str">
        <f>VLOOKUP(L22,'пр.взв.'!B2:H99,5,FALSE)</f>
        <v>Краснодарский кр.</v>
      </c>
      <c r="Q22" s="378"/>
      <c r="R22" s="376"/>
      <c r="S22" s="224"/>
      <c r="T22" s="215"/>
    </row>
    <row r="23" spans="1:20" ht="12.75" customHeight="1">
      <c r="A23" s="405"/>
      <c r="B23" s="411"/>
      <c r="C23" s="413"/>
      <c r="D23" s="342"/>
      <c r="E23" s="342"/>
      <c r="F23" s="342"/>
      <c r="G23" s="342"/>
      <c r="H23" s="342"/>
      <c r="I23" s="246"/>
      <c r="J23" s="217"/>
      <c r="K23" s="369"/>
      <c r="L23" s="411"/>
      <c r="M23" s="413"/>
      <c r="N23" s="342"/>
      <c r="O23" s="342"/>
      <c r="P23" s="342"/>
      <c r="Q23" s="342"/>
      <c r="R23" s="342"/>
      <c r="S23" s="246"/>
      <c r="T23" s="217"/>
    </row>
    <row r="24" spans="1:20" ht="12.75" customHeight="1">
      <c r="A24" s="405"/>
      <c r="B24" s="414">
        <v>37</v>
      </c>
      <c r="C24" s="416" t="str">
        <f>VLOOKUP(B24,'пр.взв.'!B$6:H$83,2,FALSE)</f>
        <v>Лебедев Илья Александрович</v>
      </c>
      <c r="D24" s="345" t="str">
        <f>VLOOKUP(B24,'пр.взв.'!B2:H101,3,FALSE)</f>
        <v>087.09.1982 змс</v>
      </c>
      <c r="E24" s="345" t="str">
        <f>VLOOKUP(C24,'пр.взв.'!C2:I101,3,FALSE)</f>
        <v>УрФО</v>
      </c>
      <c r="F24" s="345" t="str">
        <f>VLOOKUP(B24,'пр.взв.'!B19:H101,5,FALSE)</f>
        <v>Свердловская обл.</v>
      </c>
      <c r="G24" s="339"/>
      <c r="H24" s="339"/>
      <c r="I24" s="228"/>
      <c r="J24" s="228"/>
      <c r="K24" s="369"/>
      <c r="L24" s="414">
        <v>38</v>
      </c>
      <c r="M24" s="416" t="str">
        <f>VLOOKUP(L24,'пр.взв.'!B$2:H$85,2,FALSE)</f>
        <v>Аджемян Манук Артурович</v>
      </c>
      <c r="N24" s="345">
        <f>VLOOKUP(L24,'пр.взв.'!B2:H101,3,FALSE)</f>
        <v>33322</v>
      </c>
      <c r="O24" s="345" t="str">
        <f>VLOOKUP(M24,'пр.взв.'!C2:I101,3,FALSE)</f>
        <v>ДВФО</v>
      </c>
      <c r="P24" s="345" t="str">
        <f>VLOOKUP(L24,'пр.взв.'!B24:H101,5,FALSE)</f>
        <v>Амурская обл.</v>
      </c>
      <c r="Q24" s="339"/>
      <c r="R24" s="339"/>
      <c r="S24" s="228"/>
      <c r="T24" s="228"/>
    </row>
    <row r="25" spans="1:20" ht="13.5" customHeight="1" thickBot="1">
      <c r="A25" s="406"/>
      <c r="B25" s="415"/>
      <c r="C25" s="417"/>
      <c r="D25" s="346"/>
      <c r="E25" s="346"/>
      <c r="F25" s="346"/>
      <c r="G25" s="340"/>
      <c r="H25" s="340"/>
      <c r="I25" s="357"/>
      <c r="J25" s="357"/>
      <c r="K25" s="370"/>
      <c r="L25" s="415"/>
      <c r="M25" s="417"/>
      <c r="N25" s="346"/>
      <c r="O25" s="346"/>
      <c r="P25" s="346"/>
      <c r="Q25" s="340"/>
      <c r="R25" s="340"/>
      <c r="S25" s="357"/>
      <c r="T25" s="357"/>
    </row>
    <row r="26" spans="1:20" ht="12.75" customHeight="1" hidden="1">
      <c r="A26" s="404">
        <v>6</v>
      </c>
      <c r="B26" s="410">
        <v>21</v>
      </c>
      <c r="C26" s="412" t="str">
        <f>VLOOKUP(B26,'пр.взв.'!B$6:H$83,2,FALSE)</f>
        <v>Хашиев Ислам Султанович</v>
      </c>
      <c r="D26" s="344" t="str">
        <f>VLOOKUP(B26,'пр.взв.'!B2:H103,3,FALSE)</f>
        <v>13.10.1993 мс</v>
      </c>
      <c r="E26" s="344" t="str">
        <f>VLOOKUP(C26,'пр.взв.'!C2:I103,3,FALSE)</f>
        <v>ПФО</v>
      </c>
      <c r="F26" s="347" t="str">
        <f>VLOOKUP(B26,'пр.взв.'!B21:H103,5,FALSE)</f>
        <v>Самарская обл.</v>
      </c>
      <c r="G26" s="360"/>
      <c r="H26" s="341"/>
      <c r="I26" s="354"/>
      <c r="J26" s="344"/>
      <c r="K26" s="368">
        <v>22</v>
      </c>
      <c r="L26" s="410">
        <v>22</v>
      </c>
      <c r="M26" s="412" t="str">
        <f>VLOOKUP(L26,'пр.взв.'!B$6:H$83,2,FALSE)</f>
        <v>Киселев Андрей Сергеевич</v>
      </c>
      <c r="N26" s="344" t="str">
        <f>VLOOKUP(L26,'пр.взв.'!B2:H103,3,FALSE)</f>
        <v>28.08.1997 кмс</v>
      </c>
      <c r="O26" s="344" t="str">
        <f>VLOOKUP(M26,'пр.взв.'!C2:I103,3,FALSE)</f>
        <v>ПФО</v>
      </c>
      <c r="P26" s="347" t="str">
        <f>VLOOKUP(L26,'пр.взв.'!B26:H103,5,FALSE)</f>
        <v>Нижегородская обл.</v>
      </c>
      <c r="Q26" s="360"/>
      <c r="R26" s="341"/>
      <c r="S26" s="354"/>
      <c r="T26" s="344"/>
    </row>
    <row r="27" spans="1:20" ht="12.75" customHeight="1" hidden="1">
      <c r="A27" s="405"/>
      <c r="B27" s="411"/>
      <c r="C27" s="413"/>
      <c r="D27" s="342"/>
      <c r="E27" s="342"/>
      <c r="F27" s="342"/>
      <c r="G27" s="342"/>
      <c r="H27" s="342"/>
      <c r="I27" s="246"/>
      <c r="J27" s="217"/>
      <c r="K27" s="369"/>
      <c r="L27" s="411"/>
      <c r="M27" s="413"/>
      <c r="N27" s="342"/>
      <c r="O27" s="342"/>
      <c r="P27" s="342"/>
      <c r="Q27" s="342"/>
      <c r="R27" s="342"/>
      <c r="S27" s="246"/>
      <c r="T27" s="217"/>
    </row>
    <row r="28" spans="1:20" ht="12.75" customHeight="1" hidden="1">
      <c r="A28" s="405"/>
      <c r="B28" s="414">
        <v>53</v>
      </c>
      <c r="C28" s="416" t="e">
        <f>VLOOKUP(B28,'пр.взв.'!B$6:H$83,2,FALSE)</f>
        <v>#N/A</v>
      </c>
      <c r="D28" s="345" t="e">
        <f>VLOOKUP(B28,'пр.взв.'!B2:H105,3,FALSE)</f>
        <v>#N/A</v>
      </c>
      <c r="E28" s="345" t="e">
        <f>VLOOKUP(C28,'пр.взв.'!C2:I105,3,FALSE)</f>
        <v>#N/A</v>
      </c>
      <c r="F28" s="345" t="e">
        <f>VLOOKUP(B28,'пр.взв.'!B23:H105,5,FALSE)</f>
        <v>#N/A</v>
      </c>
      <c r="G28" s="339"/>
      <c r="H28" s="339"/>
      <c r="I28" s="228"/>
      <c r="J28" s="228"/>
      <c r="K28" s="369"/>
      <c r="L28" s="414">
        <v>54</v>
      </c>
      <c r="M28" s="416" t="e">
        <f>VLOOKUP(L28,'пр.взв.'!B$2:H$85,2,FALSE)</f>
        <v>#N/A</v>
      </c>
      <c r="N28" s="345" t="e">
        <f>VLOOKUP(L28,'пр.взв.'!B2:H105,3,FALSE)</f>
        <v>#N/A</v>
      </c>
      <c r="O28" s="345" t="e">
        <f>VLOOKUP(M28,'пр.взв.'!C2:I105,3,FALSE)</f>
        <v>#N/A</v>
      </c>
      <c r="P28" s="345" t="e">
        <f>VLOOKUP(L28,'пр.взв.'!B28:H105,5,FALSE)</f>
        <v>#N/A</v>
      </c>
      <c r="Q28" s="339"/>
      <c r="R28" s="339"/>
      <c r="S28" s="228"/>
      <c r="T28" s="228"/>
    </row>
    <row r="29" spans="1:20" ht="13.5" customHeight="1" hidden="1" thickBot="1">
      <c r="A29" s="419"/>
      <c r="B29" s="415"/>
      <c r="C29" s="417"/>
      <c r="D29" s="346"/>
      <c r="E29" s="346"/>
      <c r="F29" s="346"/>
      <c r="G29" s="340"/>
      <c r="H29" s="340"/>
      <c r="I29" s="357"/>
      <c r="J29" s="357"/>
      <c r="K29" s="370"/>
      <c r="L29" s="415"/>
      <c r="M29" s="417"/>
      <c r="N29" s="346"/>
      <c r="O29" s="346"/>
      <c r="P29" s="346"/>
      <c r="Q29" s="340"/>
      <c r="R29" s="340"/>
      <c r="S29" s="357"/>
      <c r="T29" s="357"/>
    </row>
    <row r="30" spans="1:20" ht="12.75" customHeight="1" hidden="1">
      <c r="A30" s="404">
        <v>7</v>
      </c>
      <c r="B30" s="410">
        <v>13</v>
      </c>
      <c r="C30" s="412" t="str">
        <f>VLOOKUP(B30,'пр.взв.'!B$6:H$83,2,FALSE)</f>
        <v>Блимготов Канамат Шамильевич</v>
      </c>
      <c r="D30" s="347" t="str">
        <f>VLOOKUP(B30,'пр.взв.'!B3:H107,3,FALSE)</f>
        <v>15.03.1992 кмс</v>
      </c>
      <c r="E30" s="347" t="str">
        <f>VLOOKUP(C30,'пр.взв.'!C3:I107,3,FALSE)</f>
        <v>СКФО</v>
      </c>
      <c r="F30" s="347" t="str">
        <f>VLOOKUP(B30,'пр.взв.'!B25:H107,5,FALSE)</f>
        <v>КЧР</v>
      </c>
      <c r="G30" s="378"/>
      <c r="H30" s="376"/>
      <c r="I30" s="224"/>
      <c r="J30" s="215"/>
      <c r="K30" s="368">
        <v>23</v>
      </c>
      <c r="L30" s="410">
        <v>14</v>
      </c>
      <c r="M30" s="412" t="str">
        <f>VLOOKUP(L30,'пр.взв.'!B$6:H$83,2,FALSE)</f>
        <v>Беляев Алексей Владимирович</v>
      </c>
      <c r="N30" s="347" t="str">
        <f>VLOOKUP(L30,'пр.взв.'!B3:H107,3,FALSE)</f>
        <v>16.03.1996 мс</v>
      </c>
      <c r="O30" s="347" t="str">
        <f>VLOOKUP(M30,'пр.взв.'!C3:I107,3,FALSE)</f>
        <v>ПФО</v>
      </c>
      <c r="P30" s="347" t="str">
        <f>VLOOKUP(L30,'пр.взв.'!B30:H107,5,FALSE)</f>
        <v>Самарская обл.</v>
      </c>
      <c r="Q30" s="378"/>
      <c r="R30" s="376"/>
      <c r="S30" s="224"/>
      <c r="T30" s="215"/>
    </row>
    <row r="31" spans="1:20" ht="12.75" customHeight="1" hidden="1">
      <c r="A31" s="405"/>
      <c r="B31" s="411"/>
      <c r="C31" s="413"/>
      <c r="D31" s="342"/>
      <c r="E31" s="342"/>
      <c r="F31" s="342"/>
      <c r="G31" s="342"/>
      <c r="H31" s="342"/>
      <c r="I31" s="246"/>
      <c r="J31" s="217"/>
      <c r="K31" s="369"/>
      <c r="L31" s="411"/>
      <c r="M31" s="413"/>
      <c r="N31" s="342"/>
      <c r="O31" s="342"/>
      <c r="P31" s="342"/>
      <c r="Q31" s="342"/>
      <c r="R31" s="342"/>
      <c r="S31" s="246"/>
      <c r="T31" s="217"/>
    </row>
    <row r="32" spans="1:20" ht="12.75" customHeight="1" hidden="1">
      <c r="A32" s="405"/>
      <c r="B32" s="414">
        <v>45</v>
      </c>
      <c r="C32" s="416" t="e">
        <f>VLOOKUP(B32,'пр.взв.'!B$6:H$83,2,FALSE)</f>
        <v>#N/A</v>
      </c>
      <c r="D32" s="345" t="e">
        <f>VLOOKUP(B32,'пр.взв.'!B3:H109,3,FALSE)</f>
        <v>#N/A</v>
      </c>
      <c r="E32" s="345" t="e">
        <f>VLOOKUP(C32,'пр.взв.'!C3:I109,3,FALSE)</f>
        <v>#N/A</v>
      </c>
      <c r="F32" s="345" t="e">
        <f>VLOOKUP(B32,'пр.взв.'!B27:H109,5,FALSE)</f>
        <v>#N/A</v>
      </c>
      <c r="G32" s="339"/>
      <c r="H32" s="339"/>
      <c r="I32" s="228"/>
      <c r="J32" s="228"/>
      <c r="K32" s="369"/>
      <c r="L32" s="414">
        <v>46</v>
      </c>
      <c r="M32" s="416" t="e">
        <f>VLOOKUP(L32,'пр.взв.'!B$2:H$85,2,FALSE)</f>
        <v>#N/A</v>
      </c>
      <c r="N32" s="345" t="e">
        <f>VLOOKUP(L32,'пр.взв.'!B3:H109,3,FALSE)</f>
        <v>#N/A</v>
      </c>
      <c r="O32" s="345" t="e">
        <f>VLOOKUP(M32,'пр.взв.'!C3:I109,3,FALSE)</f>
        <v>#N/A</v>
      </c>
      <c r="P32" s="345" t="e">
        <f>VLOOKUP(L32,'пр.взв.'!B32:H109,5,FALSE)</f>
        <v>#N/A</v>
      </c>
      <c r="Q32" s="339"/>
      <c r="R32" s="339"/>
      <c r="S32" s="228"/>
      <c r="T32" s="228"/>
    </row>
    <row r="33" spans="1:20" ht="13.5" customHeight="1" hidden="1" thickBot="1">
      <c r="A33" s="406"/>
      <c r="B33" s="415"/>
      <c r="C33" s="417"/>
      <c r="D33" s="346"/>
      <c r="E33" s="346"/>
      <c r="F33" s="346"/>
      <c r="G33" s="340"/>
      <c r="H33" s="340"/>
      <c r="I33" s="357"/>
      <c r="J33" s="357"/>
      <c r="K33" s="370"/>
      <c r="L33" s="415"/>
      <c r="M33" s="417"/>
      <c r="N33" s="346"/>
      <c r="O33" s="346"/>
      <c r="P33" s="346"/>
      <c r="Q33" s="340"/>
      <c r="R33" s="340"/>
      <c r="S33" s="357"/>
      <c r="T33" s="357"/>
    </row>
    <row r="34" spans="1:20" ht="12.75" customHeight="1" hidden="1">
      <c r="A34" s="404">
        <v>8</v>
      </c>
      <c r="B34" s="410">
        <v>29</v>
      </c>
      <c r="C34" s="412" t="str">
        <f>VLOOKUP(B34,'пр.взв.'!B$6:H$83,2,FALSE)</f>
        <v>Амарян Гела Давидович</v>
      </c>
      <c r="D34" s="344" t="str">
        <f>VLOOKUP(B34,'пр.взв.'!B3:H111,3,FALSE)</f>
        <v>15.02.1996 мс</v>
      </c>
      <c r="E34" s="344" t="str">
        <f>VLOOKUP(C34,'пр.взв.'!C3:I111,3,FALSE)</f>
        <v>Моск</v>
      </c>
      <c r="F34" s="344" t="str">
        <f>VLOOKUP(B34,'пр.взв.'!B29:H111,5,FALSE)</f>
        <v>Москва</v>
      </c>
      <c r="G34" s="360"/>
      <c r="H34" s="341"/>
      <c r="I34" s="354"/>
      <c r="J34" s="344"/>
      <c r="K34" s="420">
        <v>24</v>
      </c>
      <c r="L34" s="410">
        <v>30</v>
      </c>
      <c r="M34" s="412" t="str">
        <f>VLOOKUP(L34,'пр.взв.'!B$6:H$83,2,FALSE)</f>
        <v>Гончаров Николай Сергеевич</v>
      </c>
      <c r="N34" s="347" t="str">
        <f>VLOOKUP(L34,'пр.взв.'!B3:H111,3,FALSE)</f>
        <v>28.12.1993 мс</v>
      </c>
      <c r="O34" s="347" t="str">
        <f>VLOOKUP(M34,'пр.взв.'!C3:I111,3,FALSE)</f>
        <v>С-Пб</v>
      </c>
      <c r="P34" s="347" t="str">
        <f>VLOOKUP(L34,'пр.взв.'!B34:H111,5,FALSE)</f>
        <v>Санкт-Петербург</v>
      </c>
      <c r="Q34" s="342"/>
      <c r="R34" s="418"/>
      <c r="S34" s="246"/>
      <c r="T34" s="345"/>
    </row>
    <row r="35" spans="1:20" ht="12.75" customHeight="1" hidden="1">
      <c r="A35" s="405"/>
      <c r="B35" s="411"/>
      <c r="C35" s="413"/>
      <c r="D35" s="342"/>
      <c r="E35" s="342"/>
      <c r="F35" s="342"/>
      <c r="G35" s="342"/>
      <c r="H35" s="342"/>
      <c r="I35" s="246"/>
      <c r="J35" s="217"/>
      <c r="K35" s="421"/>
      <c r="L35" s="411"/>
      <c r="M35" s="413"/>
      <c r="N35" s="342"/>
      <c r="O35" s="342"/>
      <c r="P35" s="342"/>
      <c r="Q35" s="342"/>
      <c r="R35" s="342"/>
      <c r="S35" s="246"/>
      <c r="T35" s="217"/>
    </row>
    <row r="36" spans="1:20" ht="12.75" customHeight="1" hidden="1">
      <c r="A36" s="405"/>
      <c r="B36" s="414">
        <v>61</v>
      </c>
      <c r="C36" s="416" t="e">
        <f>VLOOKUP(B36,'пр.взв.'!B$6:H$83,2,FALSE)</f>
        <v>#N/A</v>
      </c>
      <c r="D36" s="345" t="e">
        <f>VLOOKUP(B36,'пр.взв.'!B3:H113,3,FALSE)</f>
        <v>#N/A</v>
      </c>
      <c r="E36" s="345" t="e">
        <f>VLOOKUP(C36,'пр.взв.'!C3:I113,3,FALSE)</f>
        <v>#N/A</v>
      </c>
      <c r="F36" s="345" t="e">
        <f>VLOOKUP(B36,'пр.взв.'!B31:H113,5,FALSE)</f>
        <v>#N/A</v>
      </c>
      <c r="G36" s="339"/>
      <c r="H36" s="339"/>
      <c r="I36" s="228"/>
      <c r="J36" s="228"/>
      <c r="K36" s="421"/>
      <c r="L36" s="414">
        <v>62</v>
      </c>
      <c r="M36" s="416" t="e">
        <f>VLOOKUP(L36,'пр.взв.'!B$2:H$85,2,FALSE)</f>
        <v>#N/A</v>
      </c>
      <c r="N36" s="345" t="e">
        <f>VLOOKUP(L36,'пр.взв.'!B3:H113,3,FALSE)</f>
        <v>#N/A</v>
      </c>
      <c r="O36" s="345" t="e">
        <f>VLOOKUP(M36,'пр.взв.'!C3:I113,3,FALSE)</f>
        <v>#N/A</v>
      </c>
      <c r="P36" s="345" t="e">
        <f>VLOOKUP(L36,'пр.взв.'!B36:H113,5,FALSE)</f>
        <v>#N/A</v>
      </c>
      <c r="Q36" s="339"/>
      <c r="R36" s="339"/>
      <c r="S36" s="228"/>
      <c r="T36" s="228"/>
    </row>
    <row r="37" spans="1:20" ht="13.5" customHeight="1" hidden="1" thickBot="1">
      <c r="A37" s="419"/>
      <c r="B37" s="415"/>
      <c r="C37" s="417"/>
      <c r="D37" s="346"/>
      <c r="E37" s="346"/>
      <c r="F37" s="346"/>
      <c r="G37" s="340"/>
      <c r="H37" s="340"/>
      <c r="I37" s="357"/>
      <c r="J37" s="357"/>
      <c r="K37" s="422"/>
      <c r="L37" s="415"/>
      <c r="M37" s="417"/>
      <c r="N37" s="346"/>
      <c r="O37" s="346"/>
      <c r="P37" s="346"/>
      <c r="Q37" s="340"/>
      <c r="R37" s="340"/>
      <c r="S37" s="357"/>
      <c r="T37" s="357"/>
    </row>
    <row r="38" spans="1:21" ht="13.5" customHeight="1">
      <c r="A38" s="404">
        <v>9</v>
      </c>
      <c r="B38" s="424">
        <v>3</v>
      </c>
      <c r="C38" s="412" t="str">
        <f>VLOOKUP(B38,'пр.взв.'!B$6:H$83,2,FALSE)</f>
        <v>Филимонов Артем Олегович</v>
      </c>
      <c r="D38" s="347" t="str">
        <f>VLOOKUP(B38,'пр.взв.'!B3:H115,3,FALSE)</f>
        <v>29.11.1991 мс</v>
      </c>
      <c r="E38" s="347" t="str">
        <f>VLOOKUP(C38,'пр.взв.'!C3:I115,3,FALSE)</f>
        <v>СФО</v>
      </c>
      <c r="F38" s="347" t="str">
        <f>VLOOKUP(B38,'пр.взв.'!B3:H115,5,FALSE)</f>
        <v>Омская обл.</v>
      </c>
      <c r="G38" s="378"/>
      <c r="H38" s="376"/>
      <c r="I38" s="224"/>
      <c r="J38" s="215"/>
      <c r="K38" s="421">
        <v>25</v>
      </c>
      <c r="L38" s="424">
        <v>4</v>
      </c>
      <c r="M38" s="412" t="str">
        <f>VLOOKUP(L38,'пр.взв.'!B$6:H$83,2,FALSE)</f>
        <v>Гладышев Петр Алексеевич</v>
      </c>
      <c r="N38" s="347" t="str">
        <f>VLOOKUP(L38,'пр.взв.'!B3:H115,3,FALSE)</f>
        <v>03.02.1989 мс</v>
      </c>
      <c r="O38" s="347" t="str">
        <f>VLOOKUP(M38,'пр.взв.'!C3:I115,3,FALSE)</f>
        <v>Моск</v>
      </c>
      <c r="P38" s="347" t="str">
        <f>VLOOKUP(L38,'пр.взв.'!B3:H115,5,FALSE)</f>
        <v>Москва</v>
      </c>
      <c r="Q38" s="378"/>
      <c r="R38" s="376"/>
      <c r="S38" s="224"/>
      <c r="T38" s="367"/>
      <c r="U38" s="12"/>
    </row>
    <row r="39" spans="1:21" ht="12.75" customHeight="1">
      <c r="A39" s="405"/>
      <c r="B39" s="411"/>
      <c r="C39" s="413"/>
      <c r="D39" s="342"/>
      <c r="E39" s="342"/>
      <c r="F39" s="342"/>
      <c r="G39" s="342"/>
      <c r="H39" s="342"/>
      <c r="I39" s="246"/>
      <c r="J39" s="217"/>
      <c r="K39" s="421"/>
      <c r="L39" s="411"/>
      <c r="M39" s="413"/>
      <c r="N39" s="342"/>
      <c r="O39" s="342"/>
      <c r="P39" s="342"/>
      <c r="Q39" s="342"/>
      <c r="R39" s="342"/>
      <c r="S39" s="246"/>
      <c r="T39" s="217"/>
      <c r="U39" s="12"/>
    </row>
    <row r="40" spans="1:21" ht="12.75" customHeight="1">
      <c r="A40" s="405"/>
      <c r="B40" s="414">
        <v>35</v>
      </c>
      <c r="C40" s="416" t="str">
        <f>VLOOKUP(B40,'пр.взв.'!B$6:H$83,2,FALSE)</f>
        <v>Муртазин Сулейман Фаридович</v>
      </c>
      <c r="D40" s="345" t="str">
        <f>VLOOKUP(B40,'пр.взв.'!B4:H117,3,FALSE)</f>
        <v>22.01.1993 мс</v>
      </c>
      <c r="E40" s="345" t="str">
        <f>VLOOKUP(C40,'пр.взв.'!C4:I117,3,FALSE)</f>
        <v>ПФО</v>
      </c>
      <c r="F40" s="345" t="str">
        <f>VLOOKUP(B40,'пр.взв.'!B35:H117,5,FALSE)</f>
        <v>Р.Башкортостан</v>
      </c>
      <c r="G40" s="339"/>
      <c r="H40" s="339"/>
      <c r="I40" s="228"/>
      <c r="J40" s="228"/>
      <c r="K40" s="421"/>
      <c r="L40" s="414">
        <v>36</v>
      </c>
      <c r="M40" s="416" t="str">
        <f>VLOOKUP(L40,'пр.взв.'!B$2:H$85,2,FALSE)</f>
        <v>Седракян Сипан Нерсесович</v>
      </c>
      <c r="N40" s="345" t="str">
        <f>VLOOKUP(L40,'пр.взв.'!B4:H117,3,FALSE)</f>
        <v>28.11.1994 мс</v>
      </c>
      <c r="O40" s="345" t="str">
        <f>VLOOKUP(M40,'пр.взв.'!C4:I117,3,FALSE)</f>
        <v>ЦФО</v>
      </c>
      <c r="P40" s="345" t="str">
        <f>VLOOKUP(L40,'пр.взв.'!B40:H117,5,FALSE)</f>
        <v>Рязанская обл.</v>
      </c>
      <c r="Q40" s="339"/>
      <c r="R40" s="339"/>
      <c r="S40" s="228"/>
      <c r="T40" s="228"/>
      <c r="U40" s="12"/>
    </row>
    <row r="41" spans="1:21" ht="13.5" customHeight="1" thickBot="1">
      <c r="A41" s="406"/>
      <c r="B41" s="415"/>
      <c r="C41" s="417"/>
      <c r="D41" s="346"/>
      <c r="E41" s="346"/>
      <c r="F41" s="346"/>
      <c r="G41" s="340"/>
      <c r="H41" s="340"/>
      <c r="I41" s="357"/>
      <c r="J41" s="357"/>
      <c r="K41" s="422"/>
      <c r="L41" s="415"/>
      <c r="M41" s="417"/>
      <c r="N41" s="346"/>
      <c r="O41" s="346"/>
      <c r="P41" s="346"/>
      <c r="Q41" s="340"/>
      <c r="R41" s="340"/>
      <c r="S41" s="357"/>
      <c r="T41" s="357"/>
      <c r="U41" s="12"/>
    </row>
    <row r="42" spans="1:20" ht="12.75" customHeight="1" hidden="1">
      <c r="A42" s="404">
        <v>10</v>
      </c>
      <c r="B42" s="410">
        <v>19</v>
      </c>
      <c r="C42" s="412" t="str">
        <f>VLOOKUP(B42,'пр.взв.'!B$6:H$83,2,FALSE)</f>
        <v>Акопян Артур Эдвардович</v>
      </c>
      <c r="D42" s="344" t="str">
        <f>VLOOKUP(B42,'пр.взв.'!B4:H119,3,FALSE)</f>
        <v>04.08.1993 мсмк</v>
      </c>
      <c r="E42" s="344" t="str">
        <f>VLOOKUP(C42,'пр.взв.'!C4:I119,3,FALSE)</f>
        <v>УрФО</v>
      </c>
      <c r="F42" s="347" t="str">
        <f>VLOOKUP(B42,'пр.взв.'!B37:H119,5,FALSE)</f>
        <v>Свердловская обл.</v>
      </c>
      <c r="G42" s="360"/>
      <c r="H42" s="341"/>
      <c r="I42" s="354"/>
      <c r="J42" s="344"/>
      <c r="K42" s="368">
        <v>26</v>
      </c>
      <c r="L42" s="410">
        <v>20</v>
      </c>
      <c r="M42" s="412" t="str">
        <f>VLOOKUP(L42,'пр.взв.'!B$6:H$83,2,FALSE)</f>
        <v>Багиров Исмаил Адалат оглы</v>
      </c>
      <c r="N42" s="344" t="str">
        <f>VLOOKUP(L42,'пр.взв.'!B4:H119,3,FALSE)</f>
        <v>08.04.1996 мс</v>
      </c>
      <c r="O42" s="344" t="str">
        <f>VLOOKUP(M42,'пр.взв.'!C4:I119,3,FALSE)</f>
        <v>УрФО</v>
      </c>
      <c r="P42" s="347" t="str">
        <f>VLOOKUP(L42,'пр.взв.'!B42:H119,5,FALSE)</f>
        <v>Свердловская обл.</v>
      </c>
      <c r="Q42" s="360"/>
      <c r="R42" s="341"/>
      <c r="S42" s="354"/>
      <c r="T42" s="344"/>
    </row>
    <row r="43" spans="1:20" ht="12.75" customHeight="1" hidden="1">
      <c r="A43" s="405"/>
      <c r="B43" s="411"/>
      <c r="C43" s="413"/>
      <c r="D43" s="342"/>
      <c r="E43" s="342"/>
      <c r="F43" s="342"/>
      <c r="G43" s="342"/>
      <c r="H43" s="342"/>
      <c r="I43" s="246"/>
      <c r="J43" s="217"/>
      <c r="K43" s="369"/>
      <c r="L43" s="411"/>
      <c r="M43" s="413"/>
      <c r="N43" s="342"/>
      <c r="O43" s="342"/>
      <c r="P43" s="342"/>
      <c r="Q43" s="342"/>
      <c r="R43" s="342"/>
      <c r="S43" s="246"/>
      <c r="T43" s="217"/>
    </row>
    <row r="44" spans="1:20" ht="12.75" customHeight="1" hidden="1">
      <c r="A44" s="405"/>
      <c r="B44" s="414">
        <v>51</v>
      </c>
      <c r="C44" s="416" t="e">
        <f>VLOOKUP(B44,'пр.взв.'!B$6:H$83,2,FALSE)</f>
        <v>#N/A</v>
      </c>
      <c r="D44" s="345" t="e">
        <f>VLOOKUP(B44,'пр.взв.'!B4:H121,3,FALSE)</f>
        <v>#N/A</v>
      </c>
      <c r="E44" s="345" t="e">
        <f>VLOOKUP(C44,'пр.взв.'!C4:I121,3,FALSE)</f>
        <v>#N/A</v>
      </c>
      <c r="F44" s="345" t="e">
        <f>VLOOKUP(B44,'пр.взв.'!B39:H121,5,FALSE)</f>
        <v>#N/A</v>
      </c>
      <c r="G44" s="339"/>
      <c r="H44" s="339"/>
      <c r="I44" s="228"/>
      <c r="J44" s="228"/>
      <c r="K44" s="369"/>
      <c r="L44" s="414">
        <v>52</v>
      </c>
      <c r="M44" s="416" t="e">
        <f>VLOOKUP(L44,'пр.взв.'!B$2:H$85,2,FALSE)</f>
        <v>#N/A</v>
      </c>
      <c r="N44" s="345" t="e">
        <f>VLOOKUP(L44,'пр.взв.'!B4:H121,3,FALSE)</f>
        <v>#N/A</v>
      </c>
      <c r="O44" s="345" t="e">
        <f>VLOOKUP(M44,'пр.взв.'!C4:I121,3,FALSE)</f>
        <v>#N/A</v>
      </c>
      <c r="P44" s="345" t="e">
        <f>VLOOKUP(L44,'пр.взв.'!B44:H121,5,FALSE)</f>
        <v>#N/A</v>
      </c>
      <c r="Q44" s="339"/>
      <c r="R44" s="339"/>
      <c r="S44" s="228"/>
      <c r="T44" s="228"/>
    </row>
    <row r="45" spans="1:20" ht="13.5" customHeight="1" hidden="1" thickBot="1">
      <c r="A45" s="419"/>
      <c r="B45" s="415"/>
      <c r="C45" s="417"/>
      <c r="D45" s="346"/>
      <c r="E45" s="346"/>
      <c r="F45" s="346"/>
      <c r="G45" s="340"/>
      <c r="H45" s="340"/>
      <c r="I45" s="357"/>
      <c r="J45" s="357"/>
      <c r="K45" s="370"/>
      <c r="L45" s="415"/>
      <c r="M45" s="417"/>
      <c r="N45" s="346"/>
      <c r="O45" s="346"/>
      <c r="P45" s="346"/>
      <c r="Q45" s="340"/>
      <c r="R45" s="340"/>
      <c r="S45" s="357"/>
      <c r="T45" s="357"/>
    </row>
    <row r="46" spans="1:20" ht="12.75" customHeight="1" hidden="1">
      <c r="A46" s="404">
        <v>11</v>
      </c>
      <c r="B46" s="410">
        <v>11</v>
      </c>
      <c r="C46" s="412" t="str">
        <f>VLOOKUP(B46,'пр.взв.'!B$6:H$83,2,FALSE)</f>
        <v>Анищенко Евгений Эдуардович</v>
      </c>
      <c r="D46" s="347" t="str">
        <f>VLOOKUP(B46,'пр.взв.'!B4:H123,3,FALSE)</f>
        <v>10.05.1992 мс</v>
      </c>
      <c r="E46" s="347" t="str">
        <f>VLOOKUP(C46,'пр.взв.'!C4:I123,3,FALSE)</f>
        <v>С-Пб</v>
      </c>
      <c r="F46" s="347" t="str">
        <f>VLOOKUP(B46,'пр.взв.'!B4:H123,5,FALSE)</f>
        <v>Санкт-Петербург</v>
      </c>
      <c r="G46" s="378"/>
      <c r="H46" s="376"/>
      <c r="I46" s="224"/>
      <c r="J46" s="215"/>
      <c r="K46" s="368">
        <v>27</v>
      </c>
      <c r="L46" s="410">
        <v>12</v>
      </c>
      <c r="M46" s="412" t="str">
        <f>VLOOKUP(L46,'пр.взв.'!B$6:H$83,2,FALSE)</f>
        <v>Балиевский Артем Сергеевич</v>
      </c>
      <c r="N46" s="347" t="str">
        <f>VLOOKUP(L46,'пр.взв.'!B4:H123,3,FALSE)</f>
        <v>12.01.1997 мс</v>
      </c>
      <c r="O46" s="347" t="str">
        <f>VLOOKUP(M46,'пр.взв.'!C4:I123,3,FALSE)</f>
        <v>ПФО</v>
      </c>
      <c r="P46" s="347" t="str">
        <f>VLOOKUP(L46,'пр.взв.'!B4:H123,5,FALSE)</f>
        <v>Нижегородская обл.</v>
      </c>
      <c r="Q46" s="378"/>
      <c r="R46" s="376"/>
      <c r="S46" s="224"/>
      <c r="T46" s="215"/>
    </row>
    <row r="47" spans="1:20" ht="12.75" customHeight="1" hidden="1">
      <c r="A47" s="405"/>
      <c r="B47" s="411"/>
      <c r="C47" s="413"/>
      <c r="D47" s="342"/>
      <c r="E47" s="342"/>
      <c r="F47" s="342"/>
      <c r="G47" s="342"/>
      <c r="H47" s="342"/>
      <c r="I47" s="246"/>
      <c r="J47" s="217"/>
      <c r="K47" s="369"/>
      <c r="L47" s="411"/>
      <c r="M47" s="413"/>
      <c r="N47" s="342"/>
      <c r="O47" s="342"/>
      <c r="P47" s="342"/>
      <c r="Q47" s="342"/>
      <c r="R47" s="342"/>
      <c r="S47" s="246"/>
      <c r="T47" s="217"/>
    </row>
    <row r="48" spans="1:20" ht="12.75" customHeight="1" hidden="1">
      <c r="A48" s="405"/>
      <c r="B48" s="414">
        <v>43</v>
      </c>
      <c r="C48" s="416" t="e">
        <f>VLOOKUP(B48,'пр.взв.'!B$6:H$83,2,FALSE)</f>
        <v>#N/A</v>
      </c>
      <c r="D48" s="345" t="e">
        <f>VLOOKUP(B48,'пр.взв.'!B4:H125,3,FALSE)</f>
        <v>#N/A</v>
      </c>
      <c r="E48" s="345" t="e">
        <f>VLOOKUP(C48,'пр.взв.'!C4:I125,3,FALSE)</f>
        <v>#N/A</v>
      </c>
      <c r="F48" s="345" t="e">
        <f>VLOOKUP(B48,'пр.взв.'!B43:H125,5,FALSE)</f>
        <v>#N/A</v>
      </c>
      <c r="G48" s="339"/>
      <c r="H48" s="339"/>
      <c r="I48" s="228"/>
      <c r="J48" s="228"/>
      <c r="K48" s="369"/>
      <c r="L48" s="414">
        <v>44</v>
      </c>
      <c r="M48" s="416" t="e">
        <f>VLOOKUP(L48,'пр.взв.'!B$2:H$85,2,FALSE)</f>
        <v>#N/A</v>
      </c>
      <c r="N48" s="345" t="e">
        <f>VLOOKUP(L48,'пр.взв.'!B4:H125,3,FALSE)</f>
        <v>#N/A</v>
      </c>
      <c r="O48" s="345" t="e">
        <f>VLOOKUP(M48,'пр.взв.'!C4:I125,3,FALSE)</f>
        <v>#N/A</v>
      </c>
      <c r="P48" s="345" t="e">
        <f>VLOOKUP(L48,'пр.взв.'!B48:H125,5,FALSE)</f>
        <v>#N/A</v>
      </c>
      <c r="Q48" s="339"/>
      <c r="R48" s="339"/>
      <c r="S48" s="228"/>
      <c r="T48" s="228"/>
    </row>
    <row r="49" spans="1:20" ht="13.5" customHeight="1" hidden="1" thickBot="1">
      <c r="A49" s="406"/>
      <c r="B49" s="415"/>
      <c r="C49" s="417"/>
      <c r="D49" s="346"/>
      <c r="E49" s="346"/>
      <c r="F49" s="346"/>
      <c r="G49" s="340"/>
      <c r="H49" s="340"/>
      <c r="I49" s="357"/>
      <c r="J49" s="357"/>
      <c r="K49" s="370"/>
      <c r="L49" s="415"/>
      <c r="M49" s="417"/>
      <c r="N49" s="346"/>
      <c r="O49" s="346"/>
      <c r="P49" s="346"/>
      <c r="Q49" s="340"/>
      <c r="R49" s="340"/>
      <c r="S49" s="357"/>
      <c r="T49" s="357"/>
    </row>
    <row r="50" spans="1:20" ht="12.75" customHeight="1" hidden="1">
      <c r="A50" s="404">
        <v>12</v>
      </c>
      <c r="B50" s="410">
        <v>27</v>
      </c>
      <c r="C50" s="412" t="str">
        <f>VLOOKUP(B50,'пр.взв.'!B$6:H$83,2,FALSE)</f>
        <v>Токарев Роман Александрович</v>
      </c>
      <c r="D50" s="344" t="str">
        <f>VLOOKUP(B50,'пр.взв.'!B5:H127,3,FALSE)</f>
        <v>08.06.1991 мс</v>
      </c>
      <c r="E50" s="344" t="str">
        <f>VLOOKUP(C50,'пр.взв.'!C5:I127,3,FALSE)</f>
        <v>ЦФО</v>
      </c>
      <c r="F50" s="347" t="str">
        <f>VLOOKUP(B50,'пр.взв.'!B45:H127,5,FALSE)</f>
        <v>Воронежская обл.</v>
      </c>
      <c r="G50" s="360"/>
      <c r="H50" s="341"/>
      <c r="I50" s="354"/>
      <c r="J50" s="344"/>
      <c r="K50" s="368">
        <v>28</v>
      </c>
      <c r="L50" s="410">
        <v>28</v>
      </c>
      <c r="M50" s="412" t="str">
        <f>VLOOKUP(L50,'пр.взв.'!B$6:H$83,2,FALSE)</f>
        <v>Николаев Владимир Владимирович</v>
      </c>
      <c r="N50" s="344" t="str">
        <f>VLOOKUP(L50,'пр.взв.'!B5:H127,3,FALSE)</f>
        <v>27.03.1991 мс</v>
      </c>
      <c r="O50" s="344" t="str">
        <f>VLOOKUP(M50,'пр.взв.'!C5:I127,3,FALSE)</f>
        <v>УрФО</v>
      </c>
      <c r="P50" s="347" t="str">
        <f>VLOOKUP(L50,'пр.взв.'!B50:H127,5,FALSE)</f>
        <v>Свердловская обл.</v>
      </c>
      <c r="Q50" s="342"/>
      <c r="R50" s="418"/>
      <c r="S50" s="246"/>
      <c r="T50" s="345"/>
    </row>
    <row r="51" spans="1:20" ht="12.75" customHeight="1" hidden="1">
      <c r="A51" s="405"/>
      <c r="B51" s="411"/>
      <c r="C51" s="413"/>
      <c r="D51" s="342"/>
      <c r="E51" s="342"/>
      <c r="F51" s="342"/>
      <c r="G51" s="342"/>
      <c r="H51" s="342"/>
      <c r="I51" s="246"/>
      <c r="J51" s="217"/>
      <c r="K51" s="369"/>
      <c r="L51" s="411"/>
      <c r="M51" s="413"/>
      <c r="N51" s="342"/>
      <c r="O51" s="342"/>
      <c r="P51" s="342"/>
      <c r="Q51" s="342"/>
      <c r="R51" s="342"/>
      <c r="S51" s="246"/>
      <c r="T51" s="217"/>
    </row>
    <row r="52" spans="1:20" ht="12.75" customHeight="1" hidden="1">
      <c r="A52" s="405"/>
      <c r="B52" s="414">
        <v>59</v>
      </c>
      <c r="C52" s="416" t="e">
        <f>VLOOKUP(B52,'пр.взв.'!B$6:H$83,2,FALSE)</f>
        <v>#N/A</v>
      </c>
      <c r="D52" s="345" t="e">
        <f>VLOOKUP(B52,'пр.взв.'!B5:H129,3,FALSE)</f>
        <v>#N/A</v>
      </c>
      <c r="E52" s="345" t="e">
        <f>VLOOKUP(C52,'пр.взв.'!C5:I129,3,FALSE)</f>
        <v>#N/A</v>
      </c>
      <c r="F52" s="345" t="e">
        <f>VLOOKUP(B52,'пр.взв.'!B47:H129,5,FALSE)</f>
        <v>#N/A</v>
      </c>
      <c r="G52" s="339"/>
      <c r="H52" s="339"/>
      <c r="I52" s="228"/>
      <c r="J52" s="228"/>
      <c r="K52" s="369"/>
      <c r="L52" s="414">
        <v>60</v>
      </c>
      <c r="M52" s="416" t="e">
        <f>VLOOKUP(L52,'пр.взв.'!B$2:H$85,2,FALSE)</f>
        <v>#N/A</v>
      </c>
      <c r="N52" s="345" t="e">
        <f>VLOOKUP(L52,'пр.взв.'!B5:H129,3,FALSE)</f>
        <v>#N/A</v>
      </c>
      <c r="O52" s="345" t="e">
        <f>VLOOKUP(M52,'пр.взв.'!C5:I129,3,FALSE)</f>
        <v>#N/A</v>
      </c>
      <c r="P52" s="345" t="e">
        <f>VLOOKUP(L52,'пр.взв.'!B52:H129,5,FALSE)</f>
        <v>#N/A</v>
      </c>
      <c r="Q52" s="339"/>
      <c r="R52" s="339"/>
      <c r="S52" s="228"/>
      <c r="T52" s="228"/>
    </row>
    <row r="53" spans="1:20" ht="13.5" customHeight="1" hidden="1" thickBot="1">
      <c r="A53" s="419"/>
      <c r="B53" s="415"/>
      <c r="C53" s="417"/>
      <c r="D53" s="346"/>
      <c r="E53" s="346"/>
      <c r="F53" s="346"/>
      <c r="G53" s="340"/>
      <c r="H53" s="340"/>
      <c r="I53" s="357"/>
      <c r="J53" s="357"/>
      <c r="K53" s="370"/>
      <c r="L53" s="415"/>
      <c r="M53" s="417"/>
      <c r="N53" s="346"/>
      <c r="O53" s="346"/>
      <c r="P53" s="346"/>
      <c r="Q53" s="340"/>
      <c r="R53" s="340"/>
      <c r="S53" s="357"/>
      <c r="T53" s="357"/>
    </row>
    <row r="54" spans="1:20" ht="12.75" customHeight="1">
      <c r="A54" s="404">
        <v>13</v>
      </c>
      <c r="B54" s="410">
        <v>7</v>
      </c>
      <c r="C54" s="412" t="str">
        <f>VLOOKUP(B54,'пр.взв.'!B$6:H$83,2,FALSE)</f>
        <v>Сайфутдинов Юрий Наилович</v>
      </c>
      <c r="D54" s="347" t="str">
        <f>VLOOKUP(B54,'пр.взв.'!B5:H131,3,FALSE)</f>
        <v>22.07.1988 мсмк</v>
      </c>
      <c r="E54" s="347" t="str">
        <f>VLOOKUP(C54,'пр.взв.'!C5:I131,3,FALSE)</f>
        <v>ЮФО</v>
      </c>
      <c r="F54" s="347" t="str">
        <f>VLOOKUP(B54,'пр.взв.'!B4:H131,5,FALSE)</f>
        <v>Краснодарский кр.</v>
      </c>
      <c r="G54" s="378"/>
      <c r="H54" s="376"/>
      <c r="I54" s="224"/>
      <c r="J54" s="215"/>
      <c r="K54" s="368">
        <v>29</v>
      </c>
      <c r="L54" s="410">
        <v>8</v>
      </c>
      <c r="M54" s="412" t="str">
        <f>VLOOKUP(L54,'пр.взв.'!B$6:H$83,2,FALSE)</f>
        <v>Онегов Никита Александрович</v>
      </c>
      <c r="N54" s="347" t="str">
        <f>VLOOKUP(L54,'пр.взв.'!B5:H131,3,FALSE)</f>
        <v>06.08.1988 мс</v>
      </c>
      <c r="O54" s="347" t="str">
        <f>VLOOKUP(M54,'пр.взв.'!C5:I131,3,FALSE)</f>
        <v>ЦФО</v>
      </c>
      <c r="P54" s="347" t="str">
        <f>VLOOKUP(L54,'пр.взв.'!B4:H131,5,FALSE)</f>
        <v>Владимирская обл.</v>
      </c>
      <c r="Q54" s="378" t="s">
        <v>211</v>
      </c>
      <c r="R54" s="376"/>
      <c r="S54" s="224"/>
      <c r="T54" s="215"/>
    </row>
    <row r="55" spans="1:20" ht="12.75" customHeight="1">
      <c r="A55" s="405"/>
      <c r="B55" s="411"/>
      <c r="C55" s="413"/>
      <c r="D55" s="342"/>
      <c r="E55" s="342"/>
      <c r="F55" s="342"/>
      <c r="G55" s="342"/>
      <c r="H55" s="342"/>
      <c r="I55" s="246"/>
      <c r="J55" s="217"/>
      <c r="K55" s="369"/>
      <c r="L55" s="411"/>
      <c r="M55" s="413"/>
      <c r="N55" s="342"/>
      <c r="O55" s="342"/>
      <c r="P55" s="342"/>
      <c r="Q55" s="342"/>
      <c r="R55" s="342"/>
      <c r="S55" s="246"/>
      <c r="T55" s="217"/>
    </row>
    <row r="56" spans="1:20" ht="12.75" customHeight="1">
      <c r="A56" s="405"/>
      <c r="B56" s="414">
        <v>39</v>
      </c>
      <c r="C56" s="416" t="str">
        <f>VLOOKUP(B56,'пр.взв.'!B$6:H$83,2,FALSE)</f>
        <v>Мамедов Хатаии Илгарович</v>
      </c>
      <c r="D56" s="345" t="str">
        <f>VLOOKUP(B56,'пр.взв.'!B5:H133,3,FALSE)</f>
        <v>03.09.1989 мс</v>
      </c>
      <c r="E56" s="345" t="str">
        <f>VLOOKUP(C56,'пр.взв.'!C5:I133,3,FALSE)</f>
        <v>ЮФО</v>
      </c>
      <c r="F56" s="345" t="str">
        <f>VLOOKUP(B56,'пр.взв.'!B51:H133,5,FALSE)</f>
        <v>Краснодарский кр.</v>
      </c>
      <c r="G56" s="339"/>
      <c r="H56" s="339"/>
      <c r="I56" s="228"/>
      <c r="J56" s="228"/>
      <c r="K56" s="369"/>
      <c r="L56" s="414">
        <v>40</v>
      </c>
      <c r="M56" s="425" t="e">
        <f>VLOOKUP(L56,'пр.взв.'!B$2:H$85,2,FALSE)</f>
        <v>#N/A</v>
      </c>
      <c r="N56" s="352" t="e">
        <f>VLOOKUP(L56,'пр.взв.'!B5:H133,3,FALSE)</f>
        <v>#N/A</v>
      </c>
      <c r="O56" s="352" t="e">
        <f>VLOOKUP(M56,'пр.взв.'!C5:I133,3,FALSE)</f>
        <v>#N/A</v>
      </c>
      <c r="P56" s="352" t="e">
        <f>VLOOKUP(L56,'пр.взв.'!B56:H133,5,FALSE)</f>
        <v>#N/A</v>
      </c>
      <c r="Q56" s="339"/>
      <c r="R56" s="339"/>
      <c r="S56" s="228"/>
      <c r="T56" s="228"/>
    </row>
    <row r="57" spans="1:20" ht="12.75" customHeight="1" thickBot="1">
      <c r="A57" s="406"/>
      <c r="B57" s="415"/>
      <c r="C57" s="417"/>
      <c r="D57" s="346"/>
      <c r="E57" s="346"/>
      <c r="F57" s="346"/>
      <c r="G57" s="340"/>
      <c r="H57" s="340"/>
      <c r="I57" s="357"/>
      <c r="J57" s="357"/>
      <c r="K57" s="370"/>
      <c r="L57" s="415"/>
      <c r="M57" s="426"/>
      <c r="N57" s="353"/>
      <c r="O57" s="353"/>
      <c r="P57" s="353"/>
      <c r="Q57" s="340"/>
      <c r="R57" s="340"/>
      <c r="S57" s="357"/>
      <c r="T57" s="357"/>
    </row>
    <row r="58" spans="1:20" ht="12.75" customHeight="1" hidden="1">
      <c r="A58" s="404">
        <v>14</v>
      </c>
      <c r="B58" s="410">
        <v>23</v>
      </c>
      <c r="C58" s="412" t="str">
        <f>VLOOKUP(B58,'пр.взв.'!B$6:H$83,2,FALSE)</f>
        <v>Одинцов Григорий Сергеевич</v>
      </c>
      <c r="D58" s="344" t="str">
        <f>VLOOKUP(B58,'пр.взв.'!B5:H135,3,FALSE)</f>
        <v>18.08.1992 мс</v>
      </c>
      <c r="E58" s="344" t="str">
        <f>VLOOKUP(C58,'пр.взв.'!C5:I135,3,FALSE)</f>
        <v>ЦФО</v>
      </c>
      <c r="F58" s="347" t="str">
        <f>VLOOKUP(B58,'пр.взв.'!B5:H135,5,FALSE)</f>
        <v>Рязанская обл.</v>
      </c>
      <c r="G58" s="360"/>
      <c r="H58" s="341"/>
      <c r="I58" s="354"/>
      <c r="J58" s="344"/>
      <c r="K58" s="368">
        <v>30</v>
      </c>
      <c r="L58" s="410">
        <v>24</v>
      </c>
      <c r="M58" s="412" t="str">
        <f>VLOOKUP(L58,'пр.взв.'!B$6:H$83,2,FALSE)</f>
        <v>Хлопов Роман Александрович</v>
      </c>
      <c r="N58" s="344" t="str">
        <f>VLOOKUP(L58,'пр.взв.'!B5:H135,3,FALSE)</f>
        <v>23.04.1985 мс</v>
      </c>
      <c r="O58" s="344" t="str">
        <f>VLOOKUP(M58,'пр.взв.'!C5:I135,3,FALSE)</f>
        <v>С-Пб</v>
      </c>
      <c r="P58" s="347" t="str">
        <f>VLOOKUP(L58,'пр.взв.'!B5:H135,5,FALSE)</f>
        <v>Санкт-Петербург</v>
      </c>
      <c r="Q58" s="360"/>
      <c r="R58" s="341"/>
      <c r="S58" s="354"/>
      <c r="T58" s="344"/>
    </row>
    <row r="59" spans="1:20" ht="12.75" customHeight="1" hidden="1">
      <c r="A59" s="405"/>
      <c r="B59" s="411"/>
      <c r="C59" s="413"/>
      <c r="D59" s="342"/>
      <c r="E59" s="342"/>
      <c r="F59" s="342"/>
      <c r="G59" s="342"/>
      <c r="H59" s="342"/>
      <c r="I59" s="246"/>
      <c r="J59" s="217"/>
      <c r="K59" s="369"/>
      <c r="L59" s="411"/>
      <c r="M59" s="413"/>
      <c r="N59" s="342"/>
      <c r="O59" s="342"/>
      <c r="P59" s="342"/>
      <c r="Q59" s="342"/>
      <c r="R59" s="342"/>
      <c r="S59" s="246"/>
      <c r="T59" s="217"/>
    </row>
    <row r="60" spans="1:20" ht="12.75" customHeight="1" hidden="1">
      <c r="A60" s="405"/>
      <c r="B60" s="414">
        <v>55</v>
      </c>
      <c r="C60" s="416" t="e">
        <f>VLOOKUP(B60,'пр.взв.'!B$6:H$83,2,FALSE)</f>
        <v>#N/A</v>
      </c>
      <c r="D60" s="345" t="e">
        <f>VLOOKUP(B60,'пр.взв.'!B6:H137,3,FALSE)</f>
        <v>#N/A</v>
      </c>
      <c r="E60" s="345" t="e">
        <f>VLOOKUP(C60,'пр.взв.'!C6:I137,3,FALSE)</f>
        <v>#N/A</v>
      </c>
      <c r="F60" s="345" t="e">
        <f>VLOOKUP(B60,'пр.взв.'!B55:H137,5,FALSE)</f>
        <v>#N/A</v>
      </c>
      <c r="G60" s="339"/>
      <c r="H60" s="339"/>
      <c r="I60" s="228"/>
      <c r="J60" s="228"/>
      <c r="K60" s="369"/>
      <c r="L60" s="414">
        <v>56</v>
      </c>
      <c r="M60" s="416" t="e">
        <f>VLOOKUP(L60,'пр.взв.'!B$2:H$85,2,FALSE)</f>
        <v>#N/A</v>
      </c>
      <c r="N60" s="345" t="e">
        <f>VLOOKUP(L60,'пр.взв.'!B6:H137,3,FALSE)</f>
        <v>#N/A</v>
      </c>
      <c r="O60" s="345" t="e">
        <f>VLOOKUP(M60,'пр.взв.'!C6:I137,3,FALSE)</f>
        <v>#N/A</v>
      </c>
      <c r="P60" s="345" t="e">
        <f>VLOOKUP(L60,'пр.взв.'!B60:H137,5,FALSE)</f>
        <v>#N/A</v>
      </c>
      <c r="Q60" s="339"/>
      <c r="R60" s="339"/>
      <c r="S60" s="228"/>
      <c r="T60" s="228"/>
    </row>
    <row r="61" spans="1:20" ht="13.5" customHeight="1" hidden="1" thickBot="1">
      <c r="A61" s="419"/>
      <c r="B61" s="415"/>
      <c r="C61" s="417"/>
      <c r="D61" s="346"/>
      <c r="E61" s="346"/>
      <c r="F61" s="346"/>
      <c r="G61" s="340"/>
      <c r="H61" s="340"/>
      <c r="I61" s="357"/>
      <c r="J61" s="357"/>
      <c r="K61" s="370"/>
      <c r="L61" s="415"/>
      <c r="M61" s="417"/>
      <c r="N61" s="346"/>
      <c r="O61" s="346"/>
      <c r="P61" s="346"/>
      <c r="Q61" s="340"/>
      <c r="R61" s="340"/>
      <c r="S61" s="357"/>
      <c r="T61" s="357"/>
    </row>
    <row r="62" spans="1:20" ht="12.75" customHeight="1" hidden="1">
      <c r="A62" s="404">
        <v>15</v>
      </c>
      <c r="B62" s="410">
        <v>15</v>
      </c>
      <c r="C62" s="412" t="str">
        <f>VLOOKUP(B62,'пр.взв.'!B$6:H$83,2,FALSE)</f>
        <v>Кадяев Дмитрий Николаевич</v>
      </c>
      <c r="D62" s="347" t="str">
        <f>VLOOKUP(B62,'пр.взв.'!B6:H139,3,FALSE)</f>
        <v>15.07.1988 мс</v>
      </c>
      <c r="E62" s="347" t="str">
        <f>VLOOKUP(C62,'пр.взв.'!C6:I139,3,FALSE)</f>
        <v>ПФО</v>
      </c>
      <c r="F62" s="347" t="str">
        <f>VLOOKUP(B62,'пр.взв.'!B5:H139,5,FALSE)</f>
        <v>Нижегородская обл.</v>
      </c>
      <c r="G62" s="378"/>
      <c r="H62" s="376"/>
      <c r="I62" s="224"/>
      <c r="J62" s="215"/>
      <c r="K62" s="368">
        <v>31</v>
      </c>
      <c r="L62" s="410">
        <v>16</v>
      </c>
      <c r="M62" s="412" t="str">
        <f>VLOOKUP(L62,'пр.взв.'!B$6:H$83,2,FALSE)</f>
        <v>Кульян Григор Вачеганович</v>
      </c>
      <c r="N62" s="347" t="str">
        <f>VLOOKUP(L62,'пр.взв.'!B6:H139,3,FALSE)</f>
        <v>21.03.1986 кмс</v>
      </c>
      <c r="O62" s="347" t="str">
        <f>VLOOKUP(M62,'пр.взв.'!C6:I139,3,FALSE)</f>
        <v>ЮФО</v>
      </c>
      <c r="P62" s="347" t="str">
        <f>VLOOKUP(L62,'пр.взв.'!B2:H139,5,FALSE)</f>
        <v>Краснодарский кр.</v>
      </c>
      <c r="Q62" s="378"/>
      <c r="R62" s="376"/>
      <c r="S62" s="224"/>
      <c r="T62" s="215"/>
    </row>
    <row r="63" spans="1:20" ht="12.75" customHeight="1" hidden="1">
      <c r="A63" s="405"/>
      <c r="B63" s="411"/>
      <c r="C63" s="413"/>
      <c r="D63" s="342"/>
      <c r="E63" s="342"/>
      <c r="F63" s="342"/>
      <c r="G63" s="342"/>
      <c r="H63" s="342"/>
      <c r="I63" s="246"/>
      <c r="J63" s="217"/>
      <c r="K63" s="369"/>
      <c r="L63" s="411"/>
      <c r="M63" s="413"/>
      <c r="N63" s="342"/>
      <c r="O63" s="342"/>
      <c r="P63" s="342"/>
      <c r="Q63" s="342"/>
      <c r="R63" s="342"/>
      <c r="S63" s="246"/>
      <c r="T63" s="217"/>
    </row>
    <row r="64" spans="1:20" ht="12.75" customHeight="1" hidden="1">
      <c r="A64" s="405"/>
      <c r="B64" s="414">
        <v>47</v>
      </c>
      <c r="C64" s="416" t="e">
        <f>VLOOKUP(B64,'пр.взв.'!B$6:H$83,2,FALSE)</f>
        <v>#N/A</v>
      </c>
      <c r="D64" s="345" t="e">
        <f>VLOOKUP(B64,'пр.взв.'!B6:H141,3,FALSE)</f>
        <v>#N/A</v>
      </c>
      <c r="E64" s="345" t="e">
        <f>VLOOKUP(C64,'пр.взв.'!C6:I141,3,FALSE)</f>
        <v>#N/A</v>
      </c>
      <c r="F64" s="345" t="e">
        <f>VLOOKUP(B64,'пр.взв.'!B59:H141,5,FALSE)</f>
        <v>#N/A</v>
      </c>
      <c r="G64" s="339"/>
      <c r="H64" s="339"/>
      <c r="I64" s="228"/>
      <c r="J64" s="228"/>
      <c r="K64" s="369"/>
      <c r="L64" s="414">
        <v>48</v>
      </c>
      <c r="M64" s="416" t="e">
        <f>VLOOKUP(L64,'пр.взв.'!B$2:H$85,2,FALSE)</f>
        <v>#N/A</v>
      </c>
      <c r="N64" s="345" t="e">
        <f>VLOOKUP(L64,'пр.взв.'!B6:H141,3,FALSE)</f>
        <v>#N/A</v>
      </c>
      <c r="O64" s="345" t="e">
        <f>VLOOKUP(M64,'пр.взв.'!C6:I141,3,FALSE)</f>
        <v>#N/A</v>
      </c>
      <c r="P64" s="345" t="e">
        <f>VLOOKUP(L64,'пр.взв.'!B64:H141,5,FALSE)</f>
        <v>#N/A</v>
      </c>
      <c r="Q64" s="339"/>
      <c r="R64" s="339"/>
      <c r="S64" s="228"/>
      <c r="T64" s="228"/>
    </row>
    <row r="65" spans="1:20" ht="13.5" customHeight="1" hidden="1" thickBot="1">
      <c r="A65" s="406"/>
      <c r="B65" s="415"/>
      <c r="C65" s="417"/>
      <c r="D65" s="346"/>
      <c r="E65" s="346"/>
      <c r="F65" s="346"/>
      <c r="G65" s="340"/>
      <c r="H65" s="340"/>
      <c r="I65" s="357"/>
      <c r="J65" s="357"/>
      <c r="K65" s="370"/>
      <c r="L65" s="415"/>
      <c r="M65" s="417"/>
      <c r="N65" s="346"/>
      <c r="O65" s="346"/>
      <c r="P65" s="346"/>
      <c r="Q65" s="340"/>
      <c r="R65" s="340"/>
      <c r="S65" s="357"/>
      <c r="T65" s="357"/>
    </row>
    <row r="66" spans="1:20" ht="12.75" customHeight="1" hidden="1">
      <c r="A66" s="420">
        <v>16</v>
      </c>
      <c r="B66" s="410">
        <v>31</v>
      </c>
      <c r="C66" s="412" t="str">
        <f>VLOOKUP(B66,'пр.взв.'!B$6:H$83,2,FALSE)</f>
        <v>Овсепян Асатур Арманович</v>
      </c>
      <c r="D66" s="347" t="str">
        <f>VLOOKUP(B66,'пр.взв.'!B6:H143,3,FALSE)</f>
        <v>22.05.1995 мс</v>
      </c>
      <c r="E66" s="347" t="str">
        <f>VLOOKUP(C66,'пр.взв.'!C6:I143,3,FALSE)</f>
        <v>УрФО</v>
      </c>
      <c r="F66" s="347" t="str">
        <f>VLOOKUP(B66,'пр.взв.'!B61:H143,5,FALSE)</f>
        <v>Свердловская обл.</v>
      </c>
      <c r="G66" s="342"/>
      <c r="H66" s="418"/>
      <c r="I66" s="246"/>
      <c r="J66" s="345"/>
      <c r="K66" s="368">
        <v>32</v>
      </c>
      <c r="L66" s="410">
        <v>32</v>
      </c>
      <c r="M66" s="412" t="str">
        <f>VLOOKUP(L66,'пр.взв.'!B$6:H$83,2,FALSE)</f>
        <v>Шабуров Александр Владимирович </v>
      </c>
      <c r="N66" s="347" t="str">
        <f>VLOOKUP(L66,'пр.взв.'!B6:H143,3,FALSE)</f>
        <v>20.05.1986 мсмк</v>
      </c>
      <c r="O66" s="347" t="str">
        <f>VLOOKUP(M66,'пр.взв.'!C6:I143,3,FALSE)</f>
        <v>УрФО</v>
      </c>
      <c r="P66" s="347" t="str">
        <f>VLOOKUP(L66,'пр.взв.'!B66:H143,5,FALSE)</f>
        <v>Курганская обл.</v>
      </c>
      <c r="Q66" s="342"/>
      <c r="R66" s="418"/>
      <c r="S66" s="246"/>
      <c r="T66" s="345"/>
    </row>
    <row r="67" spans="1:20" ht="12.75" customHeight="1" hidden="1">
      <c r="A67" s="421"/>
      <c r="B67" s="411"/>
      <c r="C67" s="413"/>
      <c r="D67" s="342"/>
      <c r="E67" s="342"/>
      <c r="F67" s="342"/>
      <c r="G67" s="342"/>
      <c r="H67" s="342"/>
      <c r="I67" s="246"/>
      <c r="J67" s="217"/>
      <c r="K67" s="369"/>
      <c r="L67" s="411"/>
      <c r="M67" s="413"/>
      <c r="N67" s="342"/>
      <c r="O67" s="342"/>
      <c r="P67" s="342"/>
      <c r="Q67" s="342"/>
      <c r="R67" s="342"/>
      <c r="S67" s="246"/>
      <c r="T67" s="217"/>
    </row>
    <row r="68" spans="1:20" ht="12.75" customHeight="1" hidden="1">
      <c r="A68" s="421"/>
      <c r="B68" s="414">
        <v>63</v>
      </c>
      <c r="C68" s="416" t="e">
        <f>VLOOKUP(B68,'пр.взв.'!B$6:H$83,2,FALSE)</f>
        <v>#N/A</v>
      </c>
      <c r="D68" s="345" t="e">
        <f>VLOOKUP(B68,'пр.взв.'!B6:H145,3,FALSE)</f>
        <v>#N/A</v>
      </c>
      <c r="E68" s="345" t="e">
        <f>VLOOKUP(C68,'пр.взв.'!C6:I145,3,FALSE)</f>
        <v>#N/A</v>
      </c>
      <c r="F68" s="347" t="e">
        <f>VLOOKUP(B68,'пр.взв.'!B63:H145,5,FALSE)</f>
        <v>#N/A</v>
      </c>
      <c r="G68" s="339"/>
      <c r="H68" s="339"/>
      <c r="I68" s="228"/>
      <c r="J68" s="228"/>
      <c r="K68" s="369"/>
      <c r="L68" s="414">
        <v>64</v>
      </c>
      <c r="M68" s="416" t="e">
        <f>VLOOKUP(L68,'пр.взв.'!B$2:H$85,2,FALSE)</f>
        <v>#N/A</v>
      </c>
      <c r="N68" s="345" t="e">
        <f>VLOOKUP(L68,'пр.взв.'!B6:H145,3,FALSE)</f>
        <v>#N/A</v>
      </c>
      <c r="O68" s="345" t="e">
        <f>VLOOKUP(M68,'пр.взв.'!C6:I145,3,FALSE)</f>
        <v>#N/A</v>
      </c>
      <c r="P68" s="347" t="e">
        <f>VLOOKUP(L68,'пр.взв.'!B68:H145,5,FALSE)</f>
        <v>#N/A</v>
      </c>
      <c r="Q68" s="339"/>
      <c r="R68" s="339"/>
      <c r="S68" s="228"/>
      <c r="T68" s="228"/>
    </row>
    <row r="69" spans="1:20" ht="12.75" customHeight="1" hidden="1" thickBot="1">
      <c r="A69" s="422"/>
      <c r="B69" s="415"/>
      <c r="C69" s="417"/>
      <c r="D69" s="346"/>
      <c r="E69" s="346"/>
      <c r="F69" s="346"/>
      <c r="G69" s="340"/>
      <c r="H69" s="340"/>
      <c r="I69" s="357"/>
      <c r="J69" s="357"/>
      <c r="K69" s="370"/>
      <c r="L69" s="415"/>
      <c r="M69" s="417"/>
      <c r="N69" s="346"/>
      <c r="O69" s="346"/>
      <c r="P69" s="346"/>
      <c r="Q69" s="340"/>
      <c r="R69" s="340"/>
      <c r="S69" s="357"/>
      <c r="T69" s="357"/>
    </row>
    <row r="70" spans="1:20" ht="12.75" customHeight="1">
      <c r="A70" s="75"/>
      <c r="B70" s="76"/>
      <c r="C70" s="77"/>
      <c r="D70" s="39"/>
      <c r="E70" s="39"/>
      <c r="F70" s="39"/>
      <c r="G70" s="39"/>
      <c r="H70" s="39"/>
      <c r="I70" s="78"/>
      <c r="J70" s="78"/>
      <c r="K70" s="75"/>
      <c r="L70" s="76"/>
      <c r="M70" s="77"/>
      <c r="N70" s="39"/>
      <c r="O70" s="39"/>
      <c r="P70" s="39"/>
      <c r="Q70" s="39"/>
      <c r="R70" s="39"/>
      <c r="S70" s="78"/>
      <c r="T70" s="78"/>
    </row>
    <row r="71" spans="2:20" ht="25.5" customHeight="1" thickBot="1">
      <c r="B71" s="72" t="s">
        <v>39</v>
      </c>
      <c r="C71" s="73" t="s">
        <v>40</v>
      </c>
      <c r="D71" s="74" t="s">
        <v>41</v>
      </c>
      <c r="E71" s="74"/>
      <c r="F71" s="73"/>
      <c r="G71" s="72" t="str">
        <f>B2</f>
        <v>в.к. 74  кг</v>
      </c>
      <c r="H71" s="73"/>
      <c r="I71" s="73"/>
      <c r="J71" s="73"/>
      <c r="K71" s="73"/>
      <c r="L71" s="72" t="s">
        <v>1</v>
      </c>
      <c r="M71" s="73" t="s">
        <v>40</v>
      </c>
      <c r="N71" s="74" t="s">
        <v>41</v>
      </c>
      <c r="O71" s="74"/>
      <c r="P71" s="73"/>
      <c r="Q71" s="72" t="str">
        <f>G71</f>
        <v>в.к. 74  кг</v>
      </c>
      <c r="R71" s="73"/>
      <c r="S71" s="73"/>
      <c r="T71" s="73"/>
    </row>
    <row r="72" spans="1:20" ht="12.75" customHeight="1">
      <c r="A72" s="387" t="s">
        <v>42</v>
      </c>
      <c r="B72" s="389" t="s">
        <v>3</v>
      </c>
      <c r="C72" s="391" t="s">
        <v>4</v>
      </c>
      <c r="D72" s="367" t="s">
        <v>13</v>
      </c>
      <c r="E72" s="348" t="s">
        <v>14</v>
      </c>
      <c r="F72" s="349"/>
      <c r="G72" s="391" t="s">
        <v>15</v>
      </c>
      <c r="H72" s="384" t="s">
        <v>43</v>
      </c>
      <c r="I72" s="386" t="s">
        <v>44</v>
      </c>
      <c r="J72" s="382" t="s">
        <v>17</v>
      </c>
      <c r="K72" s="387" t="s">
        <v>42</v>
      </c>
      <c r="L72" s="389" t="s">
        <v>3</v>
      </c>
      <c r="M72" s="391" t="s">
        <v>4</v>
      </c>
      <c r="N72" s="367" t="s">
        <v>13</v>
      </c>
      <c r="O72" s="348" t="s">
        <v>14</v>
      </c>
      <c r="P72" s="349"/>
      <c r="Q72" s="391" t="s">
        <v>15</v>
      </c>
      <c r="R72" s="384" t="s">
        <v>43</v>
      </c>
      <c r="S72" s="386" t="s">
        <v>44</v>
      </c>
      <c r="T72" s="382" t="s">
        <v>17</v>
      </c>
    </row>
    <row r="73" spans="1:20" ht="12.75" customHeight="1" thickBot="1">
      <c r="A73" s="388"/>
      <c r="B73" s="407" t="s">
        <v>45</v>
      </c>
      <c r="C73" s="392"/>
      <c r="D73" s="393"/>
      <c r="E73" s="350"/>
      <c r="F73" s="351"/>
      <c r="G73" s="392"/>
      <c r="H73" s="385"/>
      <c r="I73" s="357"/>
      <c r="J73" s="383" t="s">
        <v>46</v>
      </c>
      <c r="K73" s="388"/>
      <c r="L73" s="407" t="s">
        <v>45</v>
      </c>
      <c r="M73" s="392"/>
      <c r="N73" s="393"/>
      <c r="O73" s="350"/>
      <c r="P73" s="351"/>
      <c r="Q73" s="392"/>
      <c r="R73" s="385"/>
      <c r="S73" s="357"/>
      <c r="T73" s="383" t="s">
        <v>46</v>
      </c>
    </row>
    <row r="74" spans="1:20" ht="13.5" customHeight="1">
      <c r="A74" s="404">
        <v>1</v>
      </c>
      <c r="B74" s="410">
        <f>'пр.хода'!E6</f>
        <v>33</v>
      </c>
      <c r="C74" s="361" t="str">
        <f>VLOOKUP(B74,'пр.взв.'!B$6:H$96,2,FALSE)</f>
        <v>Аминов Хасбулат Арсланбегович</v>
      </c>
      <c r="D74" s="347" t="str">
        <f>VLOOKUP(B74,'пр.взв.'!B6:H83,3,FALSE)</f>
        <v>15.05.1994 мс</v>
      </c>
      <c r="E74" s="347" t="str">
        <f>VLOOKUP(C74,'пр.взв.'!C6:I83,3,FALSE)</f>
        <v>УрФО</v>
      </c>
      <c r="F74" s="347" t="str">
        <f>VLOOKUP(B74,'пр.взв.'!B6:H83,5,FALSE)</f>
        <v>Свердловская обл.</v>
      </c>
      <c r="G74" s="347"/>
      <c r="H74" s="410"/>
      <c r="I74" s="412"/>
      <c r="J74" s="347"/>
      <c r="K74" s="368">
        <v>9</v>
      </c>
      <c r="L74" s="410">
        <f>'пр.хода'!AA6</f>
        <v>2</v>
      </c>
      <c r="M74" s="361" t="str">
        <f>VLOOKUP(L74,'пр.взв.'!B$6:H$83,2,FALSE)</f>
        <v>Иванов Максим Константинович</v>
      </c>
      <c r="N74" s="347" t="str">
        <f>VLOOKUP(L74,'пр.взв.'!B6:H83,3,FALSE)</f>
        <v>21.01.1993 мсмк</v>
      </c>
      <c r="O74" s="347" t="str">
        <f>VLOOKUP(M74,'пр.взв.'!C6:I83,3,FALSE)</f>
        <v>ПФО</v>
      </c>
      <c r="P74" s="347" t="str">
        <f>VLOOKUP(L74,'пр.взв.'!B6:H83,5,FALSE)</f>
        <v>Чувашская Р.</v>
      </c>
      <c r="Q74" s="378"/>
      <c r="R74" s="376"/>
      <c r="S74" s="224"/>
      <c r="T74" s="215"/>
    </row>
    <row r="75" spans="1:20" ht="12.75" customHeight="1">
      <c r="A75" s="405"/>
      <c r="B75" s="411"/>
      <c r="C75" s="362"/>
      <c r="D75" s="342"/>
      <c r="E75" s="342"/>
      <c r="F75" s="342"/>
      <c r="G75" s="342"/>
      <c r="H75" s="411"/>
      <c r="I75" s="413"/>
      <c r="J75" s="342"/>
      <c r="K75" s="369"/>
      <c r="L75" s="411"/>
      <c r="M75" s="362"/>
      <c r="N75" s="342"/>
      <c r="O75" s="342"/>
      <c r="P75" s="342"/>
      <c r="Q75" s="342"/>
      <c r="R75" s="342"/>
      <c r="S75" s="246"/>
      <c r="T75" s="217"/>
    </row>
    <row r="76" spans="1:20" ht="12.75" customHeight="1">
      <c r="A76" s="405"/>
      <c r="B76" s="414">
        <f>'пр.хода'!E10</f>
        <v>17</v>
      </c>
      <c r="C76" s="365" t="str">
        <f>VLOOKUP(B76,'пр.взв.'!B$6:H$98,2,FALSE)</f>
        <v>Сарайкин Александр Вячеславович</v>
      </c>
      <c r="D76" s="345" t="str">
        <f>VLOOKUP(B76,'пр.взв.'!B5:H85,3,FALSE)</f>
        <v>03.07.1993 мс</v>
      </c>
      <c r="E76" s="345" t="str">
        <f>VLOOKUP(C76,'пр.взв.'!C5:I85,3,FALSE)</f>
        <v>ЦФО</v>
      </c>
      <c r="F76" s="345" t="str">
        <f>VLOOKUP(B76,'пр.взв.'!B8:H85,5,FALSE)</f>
        <v>Рязанская обл.</v>
      </c>
      <c r="G76" s="345"/>
      <c r="H76" s="414"/>
      <c r="I76" s="416"/>
      <c r="J76" s="345"/>
      <c r="K76" s="369"/>
      <c r="L76" s="414">
        <f>'пр.хода'!AA10</f>
        <v>18</v>
      </c>
      <c r="M76" s="365" t="str">
        <f>VLOOKUP(L76,'пр.взв.'!B$6:H$85,2,FALSE)</f>
        <v>Парнюк Степан Михайлович</v>
      </c>
      <c r="N76" s="345" t="str">
        <f>VLOOKUP(L76,'пр.взв.'!B2:H85,3,FALSE)</f>
        <v>05.11.1989 мс</v>
      </c>
      <c r="O76" s="345" t="str">
        <f>VLOOKUP(M76,'пр.взв.'!C2:I85,3,FALSE)</f>
        <v>Моск</v>
      </c>
      <c r="P76" s="345" t="str">
        <f>VLOOKUP(L76,'пр.взв.'!B8:H85,5,FALSE)</f>
        <v>Москва</v>
      </c>
      <c r="Q76" s="339"/>
      <c r="R76" s="339"/>
      <c r="S76" s="228"/>
      <c r="T76" s="228"/>
    </row>
    <row r="77" spans="1:20" ht="12.75" customHeight="1" thickBot="1">
      <c r="A77" s="406"/>
      <c r="B77" s="415"/>
      <c r="C77" s="366"/>
      <c r="D77" s="346"/>
      <c r="E77" s="346"/>
      <c r="F77" s="346"/>
      <c r="G77" s="346"/>
      <c r="H77" s="415"/>
      <c r="I77" s="417"/>
      <c r="J77" s="346"/>
      <c r="K77" s="370"/>
      <c r="L77" s="415"/>
      <c r="M77" s="366"/>
      <c r="N77" s="346"/>
      <c r="O77" s="346"/>
      <c r="P77" s="346"/>
      <c r="Q77" s="340"/>
      <c r="R77" s="340"/>
      <c r="S77" s="357"/>
      <c r="T77" s="357"/>
    </row>
    <row r="78" spans="1:20" ht="12.75" customHeight="1">
      <c r="A78" s="404">
        <v>2</v>
      </c>
      <c r="B78" s="410">
        <f>'пр.хода'!E14</f>
        <v>9</v>
      </c>
      <c r="C78" s="361" t="str">
        <f>VLOOKUP(B78,'пр.взв.'!B$6:H$96,2,FALSE)</f>
        <v>Аминов Заирбек Арсланбегович</v>
      </c>
      <c r="D78" s="344" t="str">
        <f>VLOOKUP(B78,'пр.взв.'!B1:H87,3,FALSE)</f>
        <v>14.10.1995 кмс</v>
      </c>
      <c r="E78" s="344" t="str">
        <f>VLOOKUP(C78,'пр.взв.'!C1:I87,3,FALSE)</f>
        <v>УрФО</v>
      </c>
      <c r="F78" s="347" t="str">
        <f>VLOOKUP(B78,'пр.взв.'!B10:H87,5,FALSE)</f>
        <v>ХМАО-Югра</v>
      </c>
      <c r="G78" s="344"/>
      <c r="H78" s="410"/>
      <c r="I78" s="423"/>
      <c r="J78" s="344"/>
      <c r="K78" s="368">
        <v>10</v>
      </c>
      <c r="L78" s="410">
        <f>'пр.хода'!AA14</f>
        <v>10</v>
      </c>
      <c r="M78" s="361" t="str">
        <f>VLOOKUP(L78,'пр.взв.'!B$6:H$83,2,FALSE)</f>
        <v>Кукушкин Федор Андреевич</v>
      </c>
      <c r="N78" s="344" t="str">
        <f>VLOOKUP(L78,'пр.взв.'!B1:H87,3,FALSE)</f>
        <v>16.06.1993 мс</v>
      </c>
      <c r="O78" s="344" t="str">
        <f>VLOOKUP(M78,'пр.взв.'!C1:I87,3,FALSE)</f>
        <v>ЦФО</v>
      </c>
      <c r="P78" s="347" t="str">
        <f>VLOOKUP(L78,'пр.взв.'!B10:H87,5,FALSE)</f>
        <v>Ивановская обл.</v>
      </c>
      <c r="Q78" s="360"/>
      <c r="R78" s="341"/>
      <c r="S78" s="354"/>
      <c r="T78" s="344"/>
    </row>
    <row r="79" spans="1:20" ht="12.75">
      <c r="A79" s="405"/>
      <c r="B79" s="411"/>
      <c r="C79" s="362"/>
      <c r="D79" s="342"/>
      <c r="E79" s="342"/>
      <c r="F79" s="342"/>
      <c r="G79" s="342"/>
      <c r="H79" s="411"/>
      <c r="I79" s="413"/>
      <c r="J79" s="342"/>
      <c r="K79" s="369"/>
      <c r="L79" s="411"/>
      <c r="M79" s="362"/>
      <c r="N79" s="342"/>
      <c r="O79" s="342"/>
      <c r="P79" s="342"/>
      <c r="Q79" s="342"/>
      <c r="R79" s="342"/>
      <c r="S79" s="246"/>
      <c r="T79" s="217"/>
    </row>
    <row r="80" spans="1:20" ht="12.75" customHeight="1">
      <c r="A80" s="405"/>
      <c r="B80" s="414">
        <f>'пр.хода'!E18</f>
        <v>25</v>
      </c>
      <c r="C80" s="365" t="str">
        <f>VLOOKUP(B80,'пр.взв.'!B$6:H$98,2,FALSE)</f>
        <v>Шокуров александр Владимирович</v>
      </c>
      <c r="D80" s="345" t="str">
        <f>VLOOKUP(B80,'пр.взв.'!B1:H89,3,FALSE)</f>
        <v>26.11.1988 мс</v>
      </c>
      <c r="E80" s="345" t="str">
        <f>VLOOKUP(C80,'пр.взв.'!C1:I89,3,FALSE)</f>
        <v>ПФО</v>
      </c>
      <c r="F80" s="345" t="str">
        <f>VLOOKUP(B80,'пр.взв.'!B12:H89,5,FALSE)</f>
        <v>Пензенская обл.</v>
      </c>
      <c r="G80" s="345"/>
      <c r="H80" s="414"/>
      <c r="I80" s="416"/>
      <c r="J80" s="345"/>
      <c r="K80" s="369"/>
      <c r="L80" s="414">
        <f>'пр.хода'!AA18</f>
        <v>26</v>
      </c>
      <c r="M80" s="365" t="str">
        <f>VLOOKUP(L80,'пр.взв.'!B$6:H$85,2,FALSE)</f>
        <v>Скрябин Станислав Михайлович</v>
      </c>
      <c r="N80" s="345" t="str">
        <f>VLOOKUP(L80,'пр.взв.'!B1:H89,3,FALSE)</f>
        <v>18.12.1988 мс</v>
      </c>
      <c r="O80" s="345" t="str">
        <f>VLOOKUP(M80,'пр.взв.'!C1:I89,3,FALSE)</f>
        <v>УрФО</v>
      </c>
      <c r="P80" s="345" t="str">
        <f>VLOOKUP(L80,'пр.взв.'!B12:H89,5,FALSE)</f>
        <v>Свердловская обл.</v>
      </c>
      <c r="Q80" s="339"/>
      <c r="R80" s="339"/>
      <c r="S80" s="228"/>
      <c r="T80" s="228"/>
    </row>
    <row r="81" spans="1:20" ht="13.5" thickBot="1">
      <c r="A81" s="406"/>
      <c r="B81" s="415"/>
      <c r="C81" s="366"/>
      <c r="D81" s="346"/>
      <c r="E81" s="346"/>
      <c r="F81" s="346"/>
      <c r="G81" s="346"/>
      <c r="H81" s="415"/>
      <c r="I81" s="417"/>
      <c r="J81" s="346"/>
      <c r="K81" s="370"/>
      <c r="L81" s="415"/>
      <c r="M81" s="366"/>
      <c r="N81" s="346"/>
      <c r="O81" s="346"/>
      <c r="P81" s="346"/>
      <c r="Q81" s="340"/>
      <c r="R81" s="340"/>
      <c r="S81" s="357"/>
      <c r="T81" s="357"/>
    </row>
    <row r="82" spans="1:20" ht="12.75" customHeight="1">
      <c r="A82" s="404">
        <v>3</v>
      </c>
      <c r="B82" s="410">
        <f>'пр.хода'!E22</f>
        <v>37</v>
      </c>
      <c r="C82" s="361" t="str">
        <f>VLOOKUP(B82,'пр.взв.'!B$6:H$96,2,FALSE)</f>
        <v>Лебедев Илья Александрович</v>
      </c>
      <c r="D82" s="347" t="str">
        <f>VLOOKUP(B82,'пр.взв.'!B1:H91,3,FALSE)</f>
        <v>087.09.1982 змс</v>
      </c>
      <c r="E82" s="347" t="str">
        <f>VLOOKUP(C82,'пр.взв.'!C1:I91,3,FALSE)</f>
        <v>УрФО</v>
      </c>
      <c r="F82" s="347" t="str">
        <f>VLOOKUP(B82,'пр.взв.'!B14:H91,5,FALSE)</f>
        <v>Свердловская обл.</v>
      </c>
      <c r="G82" s="347"/>
      <c r="H82" s="410"/>
      <c r="I82" s="412"/>
      <c r="J82" s="347"/>
      <c r="K82" s="368">
        <v>11</v>
      </c>
      <c r="L82" s="410">
        <f>'пр.хода'!AA22</f>
        <v>6</v>
      </c>
      <c r="M82" s="361" t="str">
        <f>VLOOKUP(L82,'пр.взв.'!B$6:H$83,2,FALSE)</f>
        <v>Надюков Бислан Мосович</v>
      </c>
      <c r="N82" s="347" t="str">
        <f>VLOOKUP(L82,'пр.взв.'!B1:H91,3,FALSE)</f>
        <v>19.11.1991 мс</v>
      </c>
      <c r="O82" s="347" t="str">
        <f>VLOOKUP(M82,'пр.взв.'!C1:I91,3,FALSE)</f>
        <v>ЮФО</v>
      </c>
      <c r="P82" s="347" t="str">
        <f>VLOOKUP(L82,'пр.взв.'!B14:H91,5,FALSE)</f>
        <v>Краснодарский кр.</v>
      </c>
      <c r="Q82" s="378"/>
      <c r="R82" s="376"/>
      <c r="S82" s="224"/>
      <c r="T82" s="215"/>
    </row>
    <row r="83" spans="1:20" ht="13.5" customHeight="1">
      <c r="A83" s="405"/>
      <c r="B83" s="411"/>
      <c r="C83" s="362"/>
      <c r="D83" s="342"/>
      <c r="E83" s="342"/>
      <c r="F83" s="342"/>
      <c r="G83" s="342"/>
      <c r="H83" s="411"/>
      <c r="I83" s="413"/>
      <c r="J83" s="342"/>
      <c r="K83" s="369"/>
      <c r="L83" s="411"/>
      <c r="M83" s="362"/>
      <c r="N83" s="342"/>
      <c r="O83" s="342"/>
      <c r="P83" s="342"/>
      <c r="Q83" s="342"/>
      <c r="R83" s="342"/>
      <c r="S83" s="246"/>
      <c r="T83" s="217"/>
    </row>
    <row r="84" spans="1:20" ht="12.75" customHeight="1">
      <c r="A84" s="405"/>
      <c r="B84" s="414">
        <f>'пр.хода'!E26</f>
        <v>21</v>
      </c>
      <c r="C84" s="365" t="str">
        <f>VLOOKUP(B84,'пр.взв.'!B$6:H$98,2,FALSE)</f>
        <v>Хашиев Ислам Султанович</v>
      </c>
      <c r="D84" s="345" t="str">
        <f>VLOOKUP(B84,'пр.взв.'!B1:H93,3,FALSE)</f>
        <v>13.10.1993 мс</v>
      </c>
      <c r="E84" s="345" t="str">
        <f>VLOOKUP(C84,'пр.взв.'!C1:I93,3,FALSE)</f>
        <v>ПФО</v>
      </c>
      <c r="F84" s="345" t="str">
        <f>VLOOKUP(B84,'пр.взв.'!B16:H93,5,FALSE)</f>
        <v>Самарская обл.</v>
      </c>
      <c r="G84" s="345"/>
      <c r="H84" s="414"/>
      <c r="I84" s="416"/>
      <c r="J84" s="345"/>
      <c r="K84" s="369"/>
      <c r="L84" s="414">
        <f>'пр.хода'!AA26</f>
        <v>22</v>
      </c>
      <c r="M84" s="365" t="str">
        <f>VLOOKUP(L84,'пр.взв.'!B$6:H$85,2,FALSE)</f>
        <v>Киселев Андрей Сергеевич</v>
      </c>
      <c r="N84" s="345" t="str">
        <f>VLOOKUP(L84,'пр.взв.'!B1:H93,3,FALSE)</f>
        <v>28.08.1997 кмс</v>
      </c>
      <c r="O84" s="345" t="str">
        <f>VLOOKUP(M84,'пр.взв.'!C1:I93,3,FALSE)</f>
        <v>ПФО</v>
      </c>
      <c r="P84" s="345" t="str">
        <f>VLOOKUP(L84,'пр.взв.'!B16:H93,5,FALSE)</f>
        <v>Нижегородская обл.</v>
      </c>
      <c r="Q84" s="339"/>
      <c r="R84" s="339"/>
      <c r="S84" s="228"/>
      <c r="T84" s="228"/>
    </row>
    <row r="85" spans="1:20" ht="12.75" customHeight="1" thickBot="1">
      <c r="A85" s="406"/>
      <c r="B85" s="415"/>
      <c r="C85" s="366"/>
      <c r="D85" s="346"/>
      <c r="E85" s="346"/>
      <c r="F85" s="346"/>
      <c r="G85" s="346"/>
      <c r="H85" s="415"/>
      <c r="I85" s="417"/>
      <c r="J85" s="346"/>
      <c r="K85" s="370"/>
      <c r="L85" s="415"/>
      <c r="M85" s="366"/>
      <c r="N85" s="346"/>
      <c r="O85" s="346"/>
      <c r="P85" s="346"/>
      <c r="Q85" s="340"/>
      <c r="R85" s="340"/>
      <c r="S85" s="357"/>
      <c r="T85" s="357"/>
    </row>
    <row r="86" spans="1:20" ht="12.75" customHeight="1">
      <c r="A86" s="404">
        <v>4</v>
      </c>
      <c r="B86" s="410">
        <f>'пр.хода'!E30</f>
        <v>13</v>
      </c>
      <c r="C86" s="361" t="str">
        <f>VLOOKUP(B86,'пр.взв.'!B$6:H$96,2,FALSE)</f>
        <v>Блимготов Канамат Шамильевич</v>
      </c>
      <c r="D86" s="344" t="str">
        <f>VLOOKUP(B86,'пр.взв.'!B1:H95,3,FALSE)</f>
        <v>15.03.1992 кмс</v>
      </c>
      <c r="E86" s="344" t="str">
        <f>VLOOKUP(C86,'пр.взв.'!C1:I95,3,FALSE)</f>
        <v>СКФО</v>
      </c>
      <c r="F86" s="347" t="str">
        <f>VLOOKUP(B86,'пр.взв.'!B18:H95,5,FALSE)</f>
        <v>КЧР</v>
      </c>
      <c r="G86" s="344"/>
      <c r="H86" s="410"/>
      <c r="I86" s="423"/>
      <c r="J86" s="344"/>
      <c r="K86" s="368">
        <v>12</v>
      </c>
      <c r="L86" s="410">
        <f>'пр.хода'!AA30</f>
        <v>14</v>
      </c>
      <c r="M86" s="361" t="str">
        <f>VLOOKUP(L86,'пр.взв.'!B$6:H$83,2,FALSE)</f>
        <v>Беляев Алексей Владимирович</v>
      </c>
      <c r="N86" s="344" t="str">
        <f>VLOOKUP(L86,'пр.взв.'!B1:H95,3,FALSE)</f>
        <v>16.03.1996 мс</v>
      </c>
      <c r="O86" s="344" t="str">
        <f>VLOOKUP(M86,'пр.взв.'!C1:I95,3,FALSE)</f>
        <v>ПФО</v>
      </c>
      <c r="P86" s="347" t="str">
        <f>VLOOKUP(L86,'пр.взв.'!B18:H95,5,FALSE)</f>
        <v>Самарская обл.</v>
      </c>
      <c r="Q86" s="342"/>
      <c r="R86" s="418"/>
      <c r="S86" s="246"/>
      <c r="T86" s="345"/>
    </row>
    <row r="87" spans="1:20" ht="13.5" customHeight="1">
      <c r="A87" s="405"/>
      <c r="B87" s="411"/>
      <c r="C87" s="362"/>
      <c r="D87" s="342"/>
      <c r="E87" s="342"/>
      <c r="F87" s="342"/>
      <c r="G87" s="342"/>
      <c r="H87" s="411"/>
      <c r="I87" s="413"/>
      <c r="J87" s="342"/>
      <c r="K87" s="369"/>
      <c r="L87" s="411"/>
      <c r="M87" s="362"/>
      <c r="N87" s="342"/>
      <c r="O87" s="342"/>
      <c r="P87" s="342"/>
      <c r="Q87" s="342"/>
      <c r="R87" s="342"/>
      <c r="S87" s="246"/>
      <c r="T87" s="217"/>
    </row>
    <row r="88" spans="1:20" ht="12.75" customHeight="1">
      <c r="A88" s="405"/>
      <c r="B88" s="414">
        <f>'пр.хода'!E34</f>
        <v>29</v>
      </c>
      <c r="C88" s="365" t="str">
        <f>VLOOKUP(B88,'пр.взв.'!B$6:H$98,2,FALSE)</f>
        <v>Амарян Гела Давидович</v>
      </c>
      <c r="D88" s="345" t="str">
        <f>VLOOKUP(B88,'пр.взв.'!B2:H97,3,FALSE)</f>
        <v>15.02.1996 мс</v>
      </c>
      <c r="E88" s="345" t="str">
        <f>VLOOKUP(C88,'пр.взв.'!C2:I97,3,FALSE)</f>
        <v>Моск</v>
      </c>
      <c r="F88" s="345" t="str">
        <f>VLOOKUP(B88,'пр.взв.'!B20:H97,5,FALSE)</f>
        <v>Москва</v>
      </c>
      <c r="G88" s="345"/>
      <c r="H88" s="414"/>
      <c r="I88" s="416"/>
      <c r="J88" s="345"/>
      <c r="K88" s="369"/>
      <c r="L88" s="414">
        <f>'пр.хода'!AA34</f>
        <v>30</v>
      </c>
      <c r="M88" s="365" t="str">
        <f>VLOOKUP(L88,'пр.взв.'!B$6:H$85,2,FALSE)</f>
        <v>Гончаров Николай Сергеевич</v>
      </c>
      <c r="N88" s="345" t="str">
        <f>VLOOKUP(L88,'пр.взв.'!B2:H97,3,FALSE)</f>
        <v>28.12.1993 мс</v>
      </c>
      <c r="O88" s="345" t="str">
        <f>VLOOKUP(M88,'пр.взв.'!C2:I97,3,FALSE)</f>
        <v>С-Пб</v>
      </c>
      <c r="P88" s="345" t="str">
        <f>VLOOKUP(L88,'пр.взв.'!B20:H97,5,FALSE)</f>
        <v>Санкт-Петербург</v>
      </c>
      <c r="Q88" s="339"/>
      <c r="R88" s="339"/>
      <c r="S88" s="228"/>
      <c r="T88" s="228"/>
    </row>
    <row r="89" spans="1:20" ht="12.75" customHeight="1" thickBot="1">
      <c r="A89" s="406"/>
      <c r="B89" s="415"/>
      <c r="C89" s="366"/>
      <c r="D89" s="346"/>
      <c r="E89" s="346"/>
      <c r="F89" s="346"/>
      <c r="G89" s="346"/>
      <c r="H89" s="415"/>
      <c r="I89" s="417"/>
      <c r="J89" s="346"/>
      <c r="K89" s="370"/>
      <c r="L89" s="415"/>
      <c r="M89" s="366"/>
      <c r="N89" s="346"/>
      <c r="O89" s="346"/>
      <c r="P89" s="346"/>
      <c r="Q89" s="340"/>
      <c r="R89" s="340"/>
      <c r="S89" s="357"/>
      <c r="T89" s="357"/>
    </row>
    <row r="90" spans="1:20" ht="12.75" customHeight="1">
      <c r="A90" s="405">
        <v>5</v>
      </c>
      <c r="B90" s="410">
        <f>'пр.хода'!E39</f>
        <v>3</v>
      </c>
      <c r="C90" s="361" t="str">
        <f>VLOOKUP(B90,'пр.взв.'!B$6:H$96,2,FALSE)</f>
        <v>Филимонов Артем Олегович</v>
      </c>
      <c r="D90" s="347" t="str">
        <f>VLOOKUP(B90,'пр.взв.'!B2:H99,3,FALSE)</f>
        <v>29.11.1991 мс</v>
      </c>
      <c r="E90" s="347" t="str">
        <f>VLOOKUP(C90,'пр.взв.'!C2:I99,3,FALSE)</f>
        <v>СФО</v>
      </c>
      <c r="F90" s="347" t="str">
        <f>VLOOKUP(B90,'пр.взв.'!B2:H99,5,FALSE)</f>
        <v>Омская обл.</v>
      </c>
      <c r="G90" s="347"/>
      <c r="H90" s="410"/>
      <c r="I90" s="412"/>
      <c r="J90" s="347"/>
      <c r="K90" s="368">
        <v>13</v>
      </c>
      <c r="L90" s="410">
        <f>'пр.хода'!AA39</f>
        <v>36</v>
      </c>
      <c r="M90" s="361" t="str">
        <f>VLOOKUP(L90,'пр.взв.'!B$6:H$83,2,FALSE)</f>
        <v>Седракян Сипан Нерсесович</v>
      </c>
      <c r="N90" s="347" t="str">
        <f>VLOOKUP(L90,'пр.взв.'!B2:H99,3,FALSE)</f>
        <v>28.11.1994 мс</v>
      </c>
      <c r="O90" s="347" t="str">
        <f>VLOOKUP(M90,'пр.взв.'!C2:I99,3,FALSE)</f>
        <v>ЦФО</v>
      </c>
      <c r="P90" s="347" t="str">
        <f>VLOOKUP(L90,'пр.взв.'!B2:H99,5,FALSE)</f>
        <v>Рязанская обл.</v>
      </c>
      <c r="Q90" s="378"/>
      <c r="R90" s="376"/>
      <c r="S90" s="224"/>
      <c r="T90" s="215"/>
    </row>
    <row r="91" spans="1:20" ht="12.75" customHeight="1">
      <c r="A91" s="405"/>
      <c r="B91" s="411"/>
      <c r="C91" s="362"/>
      <c r="D91" s="342"/>
      <c r="E91" s="342"/>
      <c r="F91" s="342"/>
      <c r="G91" s="342"/>
      <c r="H91" s="411"/>
      <c r="I91" s="413"/>
      <c r="J91" s="342"/>
      <c r="K91" s="369"/>
      <c r="L91" s="411"/>
      <c r="M91" s="362"/>
      <c r="N91" s="342"/>
      <c r="O91" s="342"/>
      <c r="P91" s="342"/>
      <c r="Q91" s="342"/>
      <c r="R91" s="342"/>
      <c r="S91" s="246"/>
      <c r="T91" s="217"/>
    </row>
    <row r="92" spans="1:20" ht="12.75" customHeight="1">
      <c r="A92" s="405"/>
      <c r="B92" s="414">
        <f>'пр.хода'!E43</f>
        <v>19</v>
      </c>
      <c r="C92" s="365" t="str">
        <f>VLOOKUP(B92,'пр.взв.'!B$6:H$98,2,FALSE)</f>
        <v>Акопян Артур Эдвардович</v>
      </c>
      <c r="D92" s="345" t="str">
        <f>VLOOKUP(B92,'пр.взв.'!B2:H101,3,FALSE)</f>
        <v>04.08.1993 мсмк</v>
      </c>
      <c r="E92" s="345" t="str">
        <f>VLOOKUP(C92,'пр.взв.'!C2:I101,3,FALSE)</f>
        <v>УрФО</v>
      </c>
      <c r="F92" s="345" t="str">
        <f>VLOOKUP(B92,'пр.взв.'!B24:H101,5,FALSE)</f>
        <v>Свердловская обл.</v>
      </c>
      <c r="G92" s="345"/>
      <c r="H92" s="414"/>
      <c r="I92" s="416"/>
      <c r="J92" s="345"/>
      <c r="K92" s="369"/>
      <c r="L92" s="414">
        <f>'пр.хода'!AA43</f>
        <v>20</v>
      </c>
      <c r="M92" s="365" t="str">
        <f>VLOOKUP(L92,'пр.взв.'!B$6:H$85,2,FALSE)</f>
        <v>Багиров Исмаил Адалат оглы</v>
      </c>
      <c r="N92" s="345" t="str">
        <f>VLOOKUP(L92,'пр.взв.'!B2:H101,3,FALSE)</f>
        <v>08.04.1996 мс</v>
      </c>
      <c r="O92" s="345" t="str">
        <f>VLOOKUP(M92,'пр.взв.'!C2:I101,3,FALSE)</f>
        <v>УрФО</v>
      </c>
      <c r="P92" s="345" t="str">
        <f>VLOOKUP(L92,'пр.взв.'!B24:H101,5,FALSE)</f>
        <v>Свердловская обл.</v>
      </c>
      <c r="Q92" s="339"/>
      <c r="R92" s="339"/>
      <c r="S92" s="228"/>
      <c r="T92" s="228"/>
    </row>
    <row r="93" spans="1:20" ht="12.75" customHeight="1" thickBot="1">
      <c r="A93" s="406"/>
      <c r="B93" s="415"/>
      <c r="C93" s="366"/>
      <c r="D93" s="346"/>
      <c r="E93" s="346"/>
      <c r="F93" s="346"/>
      <c r="G93" s="346"/>
      <c r="H93" s="415"/>
      <c r="I93" s="417"/>
      <c r="J93" s="346"/>
      <c r="K93" s="370"/>
      <c r="L93" s="415"/>
      <c r="M93" s="366"/>
      <c r="N93" s="346"/>
      <c r="O93" s="346"/>
      <c r="P93" s="346"/>
      <c r="Q93" s="340"/>
      <c r="R93" s="340"/>
      <c r="S93" s="357"/>
      <c r="T93" s="357"/>
    </row>
    <row r="94" spans="1:20" ht="12.75" customHeight="1">
      <c r="A94" s="404">
        <v>6</v>
      </c>
      <c r="B94" s="410">
        <f>'пр.хода'!E47</f>
        <v>11</v>
      </c>
      <c r="C94" s="361" t="str">
        <f>VLOOKUP(B94,'пр.взв.'!B$6:H$96,2,FALSE)</f>
        <v>Анищенко Евгений Эдуардович</v>
      </c>
      <c r="D94" s="344" t="str">
        <f>VLOOKUP(B94,'пр.взв.'!B2:H103,3,FALSE)</f>
        <v>10.05.1992 мс</v>
      </c>
      <c r="E94" s="344" t="str">
        <f>VLOOKUP(C94,'пр.взв.'!C2:I103,3,FALSE)</f>
        <v>С-Пб</v>
      </c>
      <c r="F94" s="347" t="str">
        <f>VLOOKUP(B94,'пр.взв.'!B26:H103,5,FALSE)</f>
        <v>Санкт-Петербург</v>
      </c>
      <c r="G94" s="344"/>
      <c r="H94" s="410"/>
      <c r="I94" s="423"/>
      <c r="J94" s="344"/>
      <c r="K94" s="368">
        <v>14</v>
      </c>
      <c r="L94" s="410">
        <f>'пр.хода'!AA47</f>
        <v>12</v>
      </c>
      <c r="M94" s="361" t="str">
        <f>VLOOKUP(L94,'пр.взв.'!B$6:H$83,2,FALSE)</f>
        <v>Балиевский Артем Сергеевич</v>
      </c>
      <c r="N94" s="344" t="str">
        <f>VLOOKUP(L94,'пр.взв.'!B2:H103,3,FALSE)</f>
        <v>12.01.1997 мс</v>
      </c>
      <c r="O94" s="344" t="str">
        <f>VLOOKUP(M94,'пр.взв.'!C2:I103,3,FALSE)</f>
        <v>ПФО</v>
      </c>
      <c r="P94" s="347" t="str">
        <f>VLOOKUP(L94,'пр.взв.'!B26:H103,5,FALSE)</f>
        <v>Нижегородская обл.</v>
      </c>
      <c r="Q94" s="360"/>
      <c r="R94" s="341"/>
      <c r="S94" s="354"/>
      <c r="T94" s="344"/>
    </row>
    <row r="95" spans="1:20" ht="12.75" customHeight="1">
      <c r="A95" s="405"/>
      <c r="B95" s="411"/>
      <c r="C95" s="362"/>
      <c r="D95" s="342"/>
      <c r="E95" s="342"/>
      <c r="F95" s="342"/>
      <c r="G95" s="342"/>
      <c r="H95" s="411"/>
      <c r="I95" s="413"/>
      <c r="J95" s="342"/>
      <c r="K95" s="369"/>
      <c r="L95" s="411"/>
      <c r="M95" s="362"/>
      <c r="N95" s="342"/>
      <c r="O95" s="342"/>
      <c r="P95" s="342"/>
      <c r="Q95" s="342"/>
      <c r="R95" s="342"/>
      <c r="S95" s="246"/>
      <c r="T95" s="217"/>
    </row>
    <row r="96" spans="1:20" ht="13.5" customHeight="1">
      <c r="A96" s="405"/>
      <c r="B96" s="414">
        <f>'пр.хода'!E51</f>
        <v>27</v>
      </c>
      <c r="C96" s="365" t="str">
        <f>VLOOKUP(B96,'пр.взв.'!B$6:H$98,2,FALSE)</f>
        <v>Токарев Роман Александрович</v>
      </c>
      <c r="D96" s="345" t="str">
        <f>VLOOKUP(B96,'пр.взв.'!B2:H105,3,FALSE)</f>
        <v>08.06.1991 мс</v>
      </c>
      <c r="E96" s="345" t="str">
        <f>VLOOKUP(C96,'пр.взв.'!C2:I105,3,FALSE)</f>
        <v>ЦФО</v>
      </c>
      <c r="F96" s="345" t="str">
        <f>VLOOKUP(B96,'пр.взв.'!B28:H105,5,FALSE)</f>
        <v>Воронежская обл.</v>
      </c>
      <c r="G96" s="345"/>
      <c r="H96" s="414"/>
      <c r="I96" s="416"/>
      <c r="J96" s="345"/>
      <c r="K96" s="369"/>
      <c r="L96" s="414">
        <f>'пр.хода'!AA51</f>
        <v>28</v>
      </c>
      <c r="M96" s="365" t="str">
        <f>VLOOKUP(L96,'пр.взв.'!B$6:H$85,2,FALSE)</f>
        <v>Николаев Владимир Владимирович</v>
      </c>
      <c r="N96" s="345" t="str">
        <f>VLOOKUP(L96,'пр.взв.'!B2:H105,3,FALSE)</f>
        <v>27.03.1991 мс</v>
      </c>
      <c r="O96" s="345" t="str">
        <f>VLOOKUP(M96,'пр.взв.'!C2:I105,3,FALSE)</f>
        <v>УрФО</v>
      </c>
      <c r="P96" s="345" t="str">
        <f>VLOOKUP(L96,'пр.взв.'!B28:H105,5,FALSE)</f>
        <v>Свердловская обл.</v>
      </c>
      <c r="Q96" s="339"/>
      <c r="R96" s="339"/>
      <c r="S96" s="228"/>
      <c r="T96" s="228"/>
    </row>
    <row r="97" spans="1:20" ht="12.75" customHeight="1" thickBot="1">
      <c r="A97" s="419"/>
      <c r="B97" s="415"/>
      <c r="C97" s="366"/>
      <c r="D97" s="346"/>
      <c r="E97" s="346"/>
      <c r="F97" s="346"/>
      <c r="G97" s="346"/>
      <c r="H97" s="415"/>
      <c r="I97" s="417"/>
      <c r="J97" s="346"/>
      <c r="K97" s="370"/>
      <c r="L97" s="415"/>
      <c r="M97" s="366"/>
      <c r="N97" s="346"/>
      <c r="O97" s="346"/>
      <c r="P97" s="346"/>
      <c r="Q97" s="340"/>
      <c r="R97" s="340"/>
      <c r="S97" s="357"/>
      <c r="T97" s="357"/>
    </row>
    <row r="98" spans="1:20" ht="12.75" customHeight="1">
      <c r="A98" s="404">
        <v>7</v>
      </c>
      <c r="B98" s="410">
        <f>'пр.хода'!E55</f>
        <v>7</v>
      </c>
      <c r="C98" s="361" t="str">
        <f>VLOOKUP(B98,'пр.взв.'!B$6:H$96,2,FALSE)</f>
        <v>Сайфутдинов Юрий Наилович</v>
      </c>
      <c r="D98" s="347" t="str">
        <f>VLOOKUP(B98,'пр.взв.'!B3:H107,3,FALSE)</f>
        <v>22.07.1988 мсмк</v>
      </c>
      <c r="E98" s="347" t="str">
        <f>VLOOKUP(C98,'пр.взв.'!C3:I107,3,FALSE)</f>
        <v>ЮФО</v>
      </c>
      <c r="F98" s="347" t="e">
        <f>VLOOKUP(B98,'пр.взв.'!B30:H107,5,FALSE)</f>
        <v>#N/A</v>
      </c>
      <c r="G98" s="347"/>
      <c r="H98" s="410"/>
      <c r="I98" s="412"/>
      <c r="J98" s="347"/>
      <c r="K98" s="368">
        <v>15</v>
      </c>
      <c r="L98" s="410">
        <f>'пр.хода'!AA55</f>
        <v>8</v>
      </c>
      <c r="M98" s="361" t="str">
        <f>VLOOKUP(L98,'пр.взв.'!B$6:H$83,2,FALSE)</f>
        <v>Онегов Никита Александрович</v>
      </c>
      <c r="N98" s="347" t="str">
        <f>VLOOKUP(L98,'пр.взв.'!B3:H107,3,FALSE)</f>
        <v>06.08.1988 мс</v>
      </c>
      <c r="O98" s="347" t="str">
        <f>VLOOKUP(M98,'пр.взв.'!C3:I107,3,FALSE)</f>
        <v>ЦФО</v>
      </c>
      <c r="P98" s="347" t="e">
        <f>VLOOKUP(L98,'пр.взв.'!B30:H107,5,FALSE)</f>
        <v>#N/A</v>
      </c>
      <c r="Q98" s="378"/>
      <c r="R98" s="376"/>
      <c r="S98" s="224"/>
      <c r="T98" s="215"/>
    </row>
    <row r="99" spans="1:20" ht="12.75" customHeight="1">
      <c r="A99" s="405"/>
      <c r="B99" s="411"/>
      <c r="C99" s="362"/>
      <c r="D99" s="342"/>
      <c r="E99" s="342"/>
      <c r="F99" s="342"/>
      <c r="G99" s="342"/>
      <c r="H99" s="411"/>
      <c r="I99" s="413"/>
      <c r="J99" s="342"/>
      <c r="K99" s="369"/>
      <c r="L99" s="411"/>
      <c r="M99" s="362"/>
      <c r="N99" s="342"/>
      <c r="O99" s="342"/>
      <c r="P99" s="342"/>
      <c r="Q99" s="342"/>
      <c r="R99" s="342"/>
      <c r="S99" s="246"/>
      <c r="T99" s="217"/>
    </row>
    <row r="100" spans="1:20" ht="12.75" customHeight="1">
      <c r="A100" s="405"/>
      <c r="B100" s="414">
        <f>'пр.хода'!E59</f>
        <v>23</v>
      </c>
      <c r="C100" s="365" t="str">
        <f>VLOOKUP(B100,'пр.взв.'!B$6:H$98,2,FALSE)</f>
        <v>Одинцов Григорий Сергеевич</v>
      </c>
      <c r="D100" s="345" t="str">
        <f>VLOOKUP(B100,'пр.взв.'!B3:H109,3,FALSE)</f>
        <v>18.08.1992 мс</v>
      </c>
      <c r="E100" s="345" t="str">
        <f>VLOOKUP(C100,'пр.взв.'!C3:I109,3,FALSE)</f>
        <v>ЦФО</v>
      </c>
      <c r="F100" s="345" t="str">
        <f>VLOOKUP(B100,'пр.взв.'!B32:H109,5,FALSE)</f>
        <v>Рязанская обл.</v>
      </c>
      <c r="G100" s="345"/>
      <c r="H100" s="414"/>
      <c r="I100" s="416"/>
      <c r="J100" s="345"/>
      <c r="K100" s="369"/>
      <c r="L100" s="414">
        <f>'пр.хода'!AA59</f>
        <v>24</v>
      </c>
      <c r="M100" s="365" t="str">
        <f>VLOOKUP(L100,'пр.взв.'!B$6:H$85,2,FALSE)</f>
        <v>Хлопов Роман Александрович</v>
      </c>
      <c r="N100" s="345" t="str">
        <f>VLOOKUP(L100,'пр.взв.'!B3:H109,3,FALSE)</f>
        <v>23.04.1985 мс</v>
      </c>
      <c r="O100" s="345" t="str">
        <f>VLOOKUP(M100,'пр.взв.'!C3:I109,3,FALSE)</f>
        <v>С-Пб</v>
      </c>
      <c r="P100" s="345" t="str">
        <f>VLOOKUP(L100,'пр.взв.'!B32:H109,5,FALSE)</f>
        <v>Санкт-Петербург</v>
      </c>
      <c r="Q100" s="339"/>
      <c r="R100" s="339"/>
      <c r="S100" s="228"/>
      <c r="T100" s="228"/>
    </row>
    <row r="101" spans="1:20" ht="13.5" thickBot="1">
      <c r="A101" s="406"/>
      <c r="B101" s="415"/>
      <c r="C101" s="366"/>
      <c r="D101" s="346"/>
      <c r="E101" s="346"/>
      <c r="F101" s="346"/>
      <c r="G101" s="346"/>
      <c r="H101" s="415"/>
      <c r="I101" s="417"/>
      <c r="J101" s="346"/>
      <c r="K101" s="370"/>
      <c r="L101" s="415"/>
      <c r="M101" s="366"/>
      <c r="N101" s="346"/>
      <c r="O101" s="346"/>
      <c r="P101" s="346"/>
      <c r="Q101" s="340"/>
      <c r="R101" s="340"/>
      <c r="S101" s="357"/>
      <c r="T101" s="357"/>
    </row>
    <row r="102" spans="1:20" ht="12.75" customHeight="1">
      <c r="A102" s="404">
        <v>8</v>
      </c>
      <c r="B102" s="410">
        <f>'пр.хода'!E63</f>
        <v>15</v>
      </c>
      <c r="C102" s="361" t="str">
        <f>VLOOKUP(B102,'пр.взв.'!B$6:H$96,2,FALSE)</f>
        <v>Кадяев Дмитрий Николаевич</v>
      </c>
      <c r="D102" s="347" t="str">
        <f>VLOOKUP(B102,'пр.взв.'!B3:H111,3,FALSE)</f>
        <v>15.07.1988 мс</v>
      </c>
      <c r="E102" s="347" t="str">
        <f>VLOOKUP(C102,'пр.взв.'!C3:I111,3,FALSE)</f>
        <v>ПФО</v>
      </c>
      <c r="F102" s="347" t="str">
        <f>VLOOKUP(B102,'пр.взв.'!B34:H111,5,FALSE)</f>
        <v>Нижегородская обл.</v>
      </c>
      <c r="G102" s="347"/>
      <c r="H102" s="410"/>
      <c r="I102" s="412"/>
      <c r="J102" s="347"/>
      <c r="K102" s="368">
        <v>16</v>
      </c>
      <c r="L102" s="410">
        <f>'пр.хода'!AA63</f>
        <v>16</v>
      </c>
      <c r="M102" s="361" t="str">
        <f>VLOOKUP(L102,'пр.взв.'!B$6:H$83,2,FALSE)</f>
        <v>Кульян Григор Вачеганович</v>
      </c>
      <c r="N102" s="347" t="str">
        <f>VLOOKUP(L102,'пр.взв.'!B3:H111,3,FALSE)</f>
        <v>21.03.1986 кмс</v>
      </c>
      <c r="O102" s="347" t="str">
        <f>VLOOKUP(M102,'пр.взв.'!C3:I111,3,FALSE)</f>
        <v>ЮФО</v>
      </c>
      <c r="P102" s="347" t="str">
        <f>VLOOKUP(L102,'пр.взв.'!B34:H111,5,FALSE)</f>
        <v>Краснодарский кр.</v>
      </c>
      <c r="Q102" s="342"/>
      <c r="R102" s="418"/>
      <c r="S102" s="246"/>
      <c r="T102" s="345"/>
    </row>
    <row r="103" spans="1:20" ht="12.75" customHeight="1">
      <c r="A103" s="405"/>
      <c r="B103" s="411"/>
      <c r="C103" s="362"/>
      <c r="D103" s="342"/>
      <c r="E103" s="342"/>
      <c r="F103" s="342"/>
      <c r="G103" s="342"/>
      <c r="H103" s="411"/>
      <c r="I103" s="413"/>
      <c r="J103" s="342"/>
      <c r="K103" s="369"/>
      <c r="L103" s="411"/>
      <c r="M103" s="362"/>
      <c r="N103" s="342"/>
      <c r="O103" s="342"/>
      <c r="P103" s="342"/>
      <c r="Q103" s="342"/>
      <c r="R103" s="342"/>
      <c r="S103" s="246"/>
      <c r="T103" s="217"/>
    </row>
    <row r="104" spans="1:20" ht="12.75" customHeight="1">
      <c r="A104" s="405"/>
      <c r="B104" s="414">
        <f>'пр.хода'!E67</f>
        <v>31</v>
      </c>
      <c r="C104" s="365" t="str">
        <f>VLOOKUP(B104,'пр.взв.'!B$6:H$98,2,FALSE)</f>
        <v>Овсепян Асатур Арманович</v>
      </c>
      <c r="D104" s="345" t="str">
        <f>VLOOKUP(B104,'пр.взв.'!B3:H113,3,FALSE)</f>
        <v>22.05.1995 мс</v>
      </c>
      <c r="E104" s="345" t="str">
        <f>VLOOKUP(C104,'пр.взв.'!C3:I113,3,FALSE)</f>
        <v>УрФО</v>
      </c>
      <c r="F104" s="347" t="str">
        <f>VLOOKUP(B104,'пр.взв.'!B36:H113,5,FALSE)</f>
        <v>Свердловская обл.</v>
      </c>
      <c r="G104" s="345"/>
      <c r="H104" s="414"/>
      <c r="I104" s="416"/>
      <c r="J104" s="345"/>
      <c r="K104" s="369"/>
      <c r="L104" s="414">
        <f>'пр.хода'!AA67</f>
        <v>32</v>
      </c>
      <c r="M104" s="365" t="str">
        <f>VLOOKUP(L104,'пр.взв.'!B$6:H$85,2,FALSE)</f>
        <v>Шабуров Александр Владимирович </v>
      </c>
      <c r="N104" s="345" t="str">
        <f>VLOOKUP(L104,'пр.взв.'!B3:H113,3,FALSE)</f>
        <v>20.05.1986 мсмк</v>
      </c>
      <c r="O104" s="345" t="str">
        <f>VLOOKUP(M104,'пр.взв.'!C3:I113,3,FALSE)</f>
        <v>УрФО</v>
      </c>
      <c r="P104" s="347" t="str">
        <f>VLOOKUP(L104,'пр.взв.'!B36:H113,5,FALSE)</f>
        <v>Курганская обл.</v>
      </c>
      <c r="Q104" s="339"/>
      <c r="R104" s="339"/>
      <c r="S104" s="228"/>
      <c r="T104" s="228"/>
    </row>
    <row r="105" spans="1:20" ht="12.75" customHeight="1" thickBot="1">
      <c r="A105" s="406"/>
      <c r="B105" s="415"/>
      <c r="C105" s="366"/>
      <c r="D105" s="346"/>
      <c r="E105" s="346"/>
      <c r="F105" s="346"/>
      <c r="G105" s="346"/>
      <c r="H105" s="415"/>
      <c r="I105" s="417"/>
      <c r="J105" s="346"/>
      <c r="K105" s="370"/>
      <c r="L105" s="415"/>
      <c r="M105" s="366"/>
      <c r="N105" s="346"/>
      <c r="O105" s="346"/>
      <c r="P105" s="346"/>
      <c r="Q105" s="340"/>
      <c r="R105" s="340"/>
      <c r="S105" s="357"/>
      <c r="T105" s="357"/>
    </row>
    <row r="107" spans="2:20" ht="16.5" thickBot="1">
      <c r="B107" s="72" t="s">
        <v>39</v>
      </c>
      <c r="C107" s="73" t="s">
        <v>40</v>
      </c>
      <c r="D107" s="74" t="s">
        <v>48</v>
      </c>
      <c r="E107" s="74"/>
      <c r="F107" s="73"/>
      <c r="G107" s="72" t="str">
        <f>B2</f>
        <v>в.к. 74  кг</v>
      </c>
      <c r="H107" s="73"/>
      <c r="I107" s="73"/>
      <c r="J107" s="73"/>
      <c r="K107" s="73"/>
      <c r="L107" s="72" t="s">
        <v>1</v>
      </c>
      <c r="M107" s="73" t="s">
        <v>40</v>
      </c>
      <c r="N107" s="74" t="s">
        <v>48</v>
      </c>
      <c r="O107" s="74"/>
      <c r="P107" s="73"/>
      <c r="Q107" s="72" t="str">
        <f>G107</f>
        <v>в.к. 74  кг</v>
      </c>
      <c r="R107" s="73"/>
      <c r="S107" s="73"/>
      <c r="T107" s="73"/>
    </row>
    <row r="108" spans="1:20" ht="12.75" customHeight="1">
      <c r="A108" s="387" t="s">
        <v>42</v>
      </c>
      <c r="B108" s="389" t="s">
        <v>3</v>
      </c>
      <c r="C108" s="391" t="s">
        <v>4</v>
      </c>
      <c r="D108" s="367" t="s">
        <v>13</v>
      </c>
      <c r="E108" s="348" t="s">
        <v>14</v>
      </c>
      <c r="F108" s="349"/>
      <c r="G108" s="391" t="s">
        <v>15</v>
      </c>
      <c r="H108" s="384" t="s">
        <v>43</v>
      </c>
      <c r="I108" s="386" t="s">
        <v>44</v>
      </c>
      <c r="J108" s="382" t="s">
        <v>17</v>
      </c>
      <c r="K108" s="387" t="s">
        <v>42</v>
      </c>
      <c r="L108" s="389" t="s">
        <v>3</v>
      </c>
      <c r="M108" s="391" t="s">
        <v>4</v>
      </c>
      <c r="N108" s="367" t="s">
        <v>13</v>
      </c>
      <c r="O108" s="348" t="s">
        <v>14</v>
      </c>
      <c r="P108" s="349"/>
      <c r="Q108" s="391" t="s">
        <v>15</v>
      </c>
      <c r="R108" s="384" t="s">
        <v>43</v>
      </c>
      <c r="S108" s="386" t="s">
        <v>44</v>
      </c>
      <c r="T108" s="382" t="s">
        <v>17</v>
      </c>
    </row>
    <row r="109" spans="1:20" ht="13.5" customHeight="1" thickBot="1">
      <c r="A109" s="388"/>
      <c r="B109" s="407" t="s">
        <v>45</v>
      </c>
      <c r="C109" s="392"/>
      <c r="D109" s="393"/>
      <c r="E109" s="350"/>
      <c r="F109" s="351"/>
      <c r="G109" s="392"/>
      <c r="H109" s="385"/>
      <c r="I109" s="357"/>
      <c r="J109" s="383" t="s">
        <v>46</v>
      </c>
      <c r="K109" s="388"/>
      <c r="L109" s="407" t="s">
        <v>45</v>
      </c>
      <c r="M109" s="392"/>
      <c r="N109" s="393"/>
      <c r="O109" s="350"/>
      <c r="P109" s="351"/>
      <c r="Q109" s="392"/>
      <c r="R109" s="385"/>
      <c r="S109" s="357"/>
      <c r="T109" s="383" t="s">
        <v>46</v>
      </c>
    </row>
    <row r="110" spans="1:20" ht="12.75">
      <c r="A110" s="404">
        <v>1</v>
      </c>
      <c r="B110" s="403">
        <f>'пр.хода'!G8</f>
        <v>17</v>
      </c>
      <c r="C110" s="361" t="str">
        <f>VLOOKUP(B110,'пр.взв.'!B$2:H$132,2,FALSE)</f>
        <v>Сарайкин Александр Вячеславович</v>
      </c>
      <c r="D110" s="347" t="str">
        <f>VLOOKUP(B110,'пр.взв.'!B2:H119,3,FALSE)</f>
        <v>03.07.1993 мс</v>
      </c>
      <c r="E110" s="347" t="str">
        <f>VLOOKUP(C110,'пр.взв.'!C2:I119,3,FALSE)</f>
        <v>ЦФО</v>
      </c>
      <c r="F110" s="347" t="str">
        <f>VLOOKUP(B110,'пр.взв.'!B2:H119,5,FALSE)</f>
        <v>Рязанская обл.</v>
      </c>
      <c r="G110" s="378"/>
      <c r="H110" s="376"/>
      <c r="I110" s="224"/>
      <c r="J110" s="215"/>
      <c r="K110" s="368">
        <v>5</v>
      </c>
      <c r="L110" s="403">
        <f>'пр.хода'!Y8</f>
        <v>2</v>
      </c>
      <c r="M110" s="361" t="str">
        <f>VLOOKUP(L110,'пр.взв.'!B$2:H$119,2,FALSE)</f>
        <v>Иванов Максим Константинович</v>
      </c>
      <c r="N110" s="347" t="str">
        <f>VLOOKUP(L110,'пр.взв.'!B2:H119,3,FALSE)</f>
        <v>21.01.1993 мсмк</v>
      </c>
      <c r="O110" s="347" t="str">
        <f>VLOOKUP(M110,'пр.взв.'!C2:I119,3,FALSE)</f>
        <v>ПФО</v>
      </c>
      <c r="P110" s="347" t="str">
        <f>VLOOKUP(L110,'пр.взв.'!B2:H119,5,FALSE)</f>
        <v>Чувашская Р.</v>
      </c>
      <c r="Q110" s="378"/>
      <c r="R110" s="376"/>
      <c r="S110" s="224"/>
      <c r="T110" s="215"/>
    </row>
    <row r="111" spans="1:20" ht="12.75">
      <c r="A111" s="405"/>
      <c r="B111" s="401"/>
      <c r="C111" s="362"/>
      <c r="D111" s="342"/>
      <c r="E111" s="342"/>
      <c r="F111" s="342"/>
      <c r="G111" s="342"/>
      <c r="H111" s="342"/>
      <c r="I111" s="246"/>
      <c r="J111" s="217"/>
      <c r="K111" s="369"/>
      <c r="L111" s="401"/>
      <c r="M111" s="362"/>
      <c r="N111" s="342"/>
      <c r="O111" s="342"/>
      <c r="P111" s="342"/>
      <c r="Q111" s="342"/>
      <c r="R111" s="342"/>
      <c r="S111" s="246"/>
      <c r="T111" s="217"/>
    </row>
    <row r="112" spans="1:20" ht="12.75">
      <c r="A112" s="405"/>
      <c r="B112" s="401">
        <f>'пр.хода'!G16</f>
        <v>25</v>
      </c>
      <c r="C112" s="365" t="str">
        <f>VLOOKUP(B112,'пр.взв.'!B$6:H$634,2,FALSE)</f>
        <v>Шокуров александр Владимирович</v>
      </c>
      <c r="D112" s="345" t="str">
        <f>VLOOKUP(B112,'пр.взв.'!B1:H121,3,FALSE)</f>
        <v>26.11.1988 мс</v>
      </c>
      <c r="E112" s="345" t="str">
        <f>VLOOKUP(C112,'пр.взв.'!C1:I121,3,FALSE)</f>
        <v>ПФО</v>
      </c>
      <c r="F112" s="345" t="str">
        <f>VLOOKUP(B112,'пр.взв.'!B4:H121,5,FALSE)</f>
        <v>Пензенская обл.</v>
      </c>
      <c r="G112" s="339"/>
      <c r="H112" s="339"/>
      <c r="I112" s="228"/>
      <c r="J112" s="228"/>
      <c r="K112" s="369"/>
      <c r="L112" s="401">
        <f>'пр.хода'!Y16</f>
        <v>26</v>
      </c>
      <c r="M112" s="365" t="str">
        <f>VLOOKUP(L112,'пр.взв.'!B$3:H$121,2,FALSE)</f>
        <v>Скрябин Станислав Михайлович</v>
      </c>
      <c r="N112" s="345" t="str">
        <f>VLOOKUP(L112,'пр.взв.'!B3:H121,3,FALSE)</f>
        <v>18.12.1988 мс</v>
      </c>
      <c r="O112" s="345" t="str">
        <f>VLOOKUP(M112,'пр.взв.'!C3:I121,3,FALSE)</f>
        <v>УрФО</v>
      </c>
      <c r="P112" s="345" t="str">
        <f>VLOOKUP(L112,'пр.взв.'!B4:H121,5,FALSE)</f>
        <v>Свердловская обл.</v>
      </c>
      <c r="Q112" s="339"/>
      <c r="R112" s="339"/>
      <c r="S112" s="228"/>
      <c r="T112" s="228"/>
    </row>
    <row r="113" spans="1:20" ht="13.5" thickBot="1">
      <c r="A113" s="406"/>
      <c r="B113" s="402"/>
      <c r="C113" s="366"/>
      <c r="D113" s="346"/>
      <c r="E113" s="346"/>
      <c r="F113" s="346"/>
      <c r="G113" s="340"/>
      <c r="H113" s="340"/>
      <c r="I113" s="357"/>
      <c r="J113" s="357"/>
      <c r="K113" s="370"/>
      <c r="L113" s="402"/>
      <c r="M113" s="366"/>
      <c r="N113" s="346"/>
      <c r="O113" s="346"/>
      <c r="P113" s="346"/>
      <c r="Q113" s="340"/>
      <c r="R113" s="340"/>
      <c r="S113" s="357"/>
      <c r="T113" s="357"/>
    </row>
    <row r="114" spans="1:20" ht="12.75" customHeight="1">
      <c r="A114" s="404">
        <v>2</v>
      </c>
      <c r="B114" s="403">
        <f>'пр.хода'!G24</f>
        <v>37</v>
      </c>
      <c r="C114" s="361" t="str">
        <f>VLOOKUP(B114,'пр.взв.'!B$2:H$132,2,FALSE)</f>
        <v>Лебедев Илья Александрович</v>
      </c>
      <c r="D114" s="347" t="str">
        <f>VLOOKUP(B114,'пр.взв.'!B6:H123,3,FALSE)</f>
        <v>087.09.1982 змс</v>
      </c>
      <c r="E114" s="347" t="str">
        <f>VLOOKUP(C114,'пр.взв.'!C6:I123,3,FALSE)</f>
        <v>УрФО</v>
      </c>
      <c r="F114" s="347" t="str">
        <f>VLOOKUP(B114,'пр.взв.'!B6:H123,5,FALSE)</f>
        <v>Свердловская обл.</v>
      </c>
      <c r="G114" s="360"/>
      <c r="H114" s="341"/>
      <c r="I114" s="354"/>
      <c r="J114" s="344"/>
      <c r="K114" s="368">
        <v>6</v>
      </c>
      <c r="L114" s="403">
        <f>'пр.хода'!Y24</f>
        <v>6</v>
      </c>
      <c r="M114" s="361" t="str">
        <f>VLOOKUP(L114,'пр.взв.'!B$2:H$119,2,FALSE)</f>
        <v>Надюков Бислан Мосович</v>
      </c>
      <c r="N114" s="347" t="str">
        <f>VLOOKUP(L114,'пр.взв.'!B6:H123,3,FALSE)</f>
        <v>19.11.1991 мс</v>
      </c>
      <c r="O114" s="347" t="str">
        <f>VLOOKUP(M114,'пр.взв.'!C6:I123,3,FALSE)</f>
        <v>ЮФО</v>
      </c>
      <c r="P114" s="347" t="str">
        <f>VLOOKUP(L114,'пр.взв.'!B6:H123,5,FALSE)</f>
        <v>Краснодарский кр.</v>
      </c>
      <c r="Q114" s="360"/>
      <c r="R114" s="341"/>
      <c r="S114" s="354"/>
      <c r="T114" s="344"/>
    </row>
    <row r="115" spans="1:20" ht="12.75">
      <c r="A115" s="405"/>
      <c r="B115" s="401"/>
      <c r="C115" s="362"/>
      <c r="D115" s="342"/>
      <c r="E115" s="342"/>
      <c r="F115" s="342"/>
      <c r="G115" s="342"/>
      <c r="H115" s="342"/>
      <c r="I115" s="246"/>
      <c r="J115" s="217"/>
      <c r="K115" s="369"/>
      <c r="L115" s="401"/>
      <c r="M115" s="362"/>
      <c r="N115" s="342"/>
      <c r="O115" s="342"/>
      <c r="P115" s="342"/>
      <c r="Q115" s="342"/>
      <c r="R115" s="342"/>
      <c r="S115" s="246"/>
      <c r="T115" s="217"/>
    </row>
    <row r="116" spans="1:20" ht="12.75" customHeight="1">
      <c r="A116" s="405"/>
      <c r="B116" s="401">
        <f>'пр.хода'!G32</f>
        <v>29</v>
      </c>
      <c r="C116" s="365" t="str">
        <f>VLOOKUP(B116,'пр.взв.'!B$6:H$634,2,FALSE)</f>
        <v>Амарян Гела Давидович</v>
      </c>
      <c r="D116" s="345" t="str">
        <f>VLOOKUP(B116,'пр.взв.'!B5:H125,3,FALSE)</f>
        <v>15.02.1996 мс</v>
      </c>
      <c r="E116" s="345" t="str">
        <f>VLOOKUP(C116,'пр.взв.'!C5:I125,3,FALSE)</f>
        <v>Моск</v>
      </c>
      <c r="F116" s="345" t="str">
        <f>VLOOKUP(B116,'пр.взв.'!B8:H125,5,FALSE)</f>
        <v>Москва</v>
      </c>
      <c r="G116" s="339"/>
      <c r="H116" s="339"/>
      <c r="I116" s="228"/>
      <c r="J116" s="228"/>
      <c r="K116" s="369"/>
      <c r="L116" s="401">
        <f>'пр.хода'!Y32</f>
        <v>30</v>
      </c>
      <c r="M116" s="365" t="str">
        <f>VLOOKUP(L116,'пр.взв.'!B$3:H$121,2,FALSE)</f>
        <v>Гончаров Николай Сергеевич</v>
      </c>
      <c r="N116" s="345" t="str">
        <f>VLOOKUP(L116,'пр.взв.'!B1:H125,3,FALSE)</f>
        <v>28.12.1993 мс</v>
      </c>
      <c r="O116" s="345" t="str">
        <f>VLOOKUP(M116,'пр.взв.'!C1:I125,3,FALSE)</f>
        <v>С-Пб</v>
      </c>
      <c r="P116" s="345" t="str">
        <f>VLOOKUP(L116,'пр.взв.'!B8:H125,5,FALSE)</f>
        <v>Санкт-Петербург</v>
      </c>
      <c r="Q116" s="339"/>
      <c r="R116" s="339"/>
      <c r="S116" s="228"/>
      <c r="T116" s="228"/>
    </row>
    <row r="117" spans="1:20" ht="13.5" thickBot="1">
      <c r="A117" s="406"/>
      <c r="B117" s="402"/>
      <c r="C117" s="366"/>
      <c r="D117" s="346"/>
      <c r="E117" s="346"/>
      <c r="F117" s="346"/>
      <c r="G117" s="340"/>
      <c r="H117" s="340"/>
      <c r="I117" s="357"/>
      <c r="J117" s="357"/>
      <c r="K117" s="370"/>
      <c r="L117" s="402"/>
      <c r="M117" s="366"/>
      <c r="N117" s="346"/>
      <c r="O117" s="346"/>
      <c r="P117" s="346"/>
      <c r="Q117" s="340"/>
      <c r="R117" s="340"/>
      <c r="S117" s="357"/>
      <c r="T117" s="357"/>
    </row>
    <row r="118" spans="1:20" ht="12.75" customHeight="1">
      <c r="A118" s="404">
        <v>3</v>
      </c>
      <c r="B118" s="403">
        <f>'пр.хода'!G41</f>
        <v>19</v>
      </c>
      <c r="C118" s="361" t="str">
        <f>VLOOKUP(B118,'пр.взв.'!B$2:H$132,2,FALSE)</f>
        <v>Акопян Артур Эдвардович</v>
      </c>
      <c r="D118" s="347" t="str">
        <f>VLOOKUP(B118,'пр.взв.'!B1:H127,3,FALSE)</f>
        <v>04.08.1993 мсмк</v>
      </c>
      <c r="E118" s="347" t="str">
        <f>VLOOKUP(C118,'пр.взв.'!C1:I127,3,FALSE)</f>
        <v>УрФО</v>
      </c>
      <c r="F118" s="347" t="str">
        <f>VLOOKUP(B118,'пр.взв.'!B10:H127,5,FALSE)</f>
        <v>Свердловская обл.</v>
      </c>
      <c r="G118" s="378"/>
      <c r="H118" s="376"/>
      <c r="I118" s="224"/>
      <c r="J118" s="215"/>
      <c r="K118" s="368">
        <v>7</v>
      </c>
      <c r="L118" s="403">
        <f>'пр.хода'!Y41</f>
        <v>36</v>
      </c>
      <c r="M118" s="361" t="str">
        <f>VLOOKUP(L118,'пр.взв.'!B$2:H$119,2,FALSE)</f>
        <v>Седракян Сипан Нерсесович</v>
      </c>
      <c r="N118" s="347" t="str">
        <f>VLOOKUP(L118,'пр.взв.'!B1:H127,3,FALSE)</f>
        <v>28.11.1994 мс</v>
      </c>
      <c r="O118" s="347" t="str">
        <f>VLOOKUP(M118,'пр.взв.'!C1:I127,3,FALSE)</f>
        <v>ЦФО</v>
      </c>
      <c r="P118" s="347" t="str">
        <f>VLOOKUP(L118,'пр.взв.'!B10:H127,5,FALSE)</f>
        <v>Рязанская обл.</v>
      </c>
      <c r="Q118" s="378"/>
      <c r="R118" s="376"/>
      <c r="S118" s="224"/>
      <c r="T118" s="215"/>
    </row>
    <row r="119" spans="1:20" ht="12.75">
      <c r="A119" s="405"/>
      <c r="B119" s="401"/>
      <c r="C119" s="362"/>
      <c r="D119" s="342"/>
      <c r="E119" s="342"/>
      <c r="F119" s="342"/>
      <c r="G119" s="342"/>
      <c r="H119" s="342"/>
      <c r="I119" s="246"/>
      <c r="J119" s="217"/>
      <c r="K119" s="369"/>
      <c r="L119" s="401"/>
      <c r="M119" s="362"/>
      <c r="N119" s="342"/>
      <c r="O119" s="342"/>
      <c r="P119" s="342"/>
      <c r="Q119" s="342"/>
      <c r="R119" s="342"/>
      <c r="S119" s="246"/>
      <c r="T119" s="217"/>
    </row>
    <row r="120" spans="1:20" ht="12.75" customHeight="1">
      <c r="A120" s="405"/>
      <c r="B120" s="401">
        <f>'пр.хода'!G49</f>
        <v>27</v>
      </c>
      <c r="C120" s="365" t="str">
        <f>VLOOKUP(B120,'пр.взв.'!B$6:H$634,2,FALSE)</f>
        <v>Токарев Роман Александрович</v>
      </c>
      <c r="D120" s="345" t="str">
        <f>VLOOKUP(B120,'пр.взв.'!B1:H129,3,FALSE)</f>
        <v>08.06.1991 мс</v>
      </c>
      <c r="E120" s="345" t="str">
        <f>VLOOKUP(C120,'пр.взв.'!C1:I129,3,FALSE)</f>
        <v>ЦФО</v>
      </c>
      <c r="F120" s="345" t="str">
        <f>VLOOKUP(B120,'пр.взв.'!B12:H129,5,FALSE)</f>
        <v>Воронежская обл.</v>
      </c>
      <c r="G120" s="339"/>
      <c r="H120" s="339"/>
      <c r="I120" s="228"/>
      <c r="J120" s="228"/>
      <c r="K120" s="369"/>
      <c r="L120" s="401">
        <f>'пр.хода'!Y49</f>
        <v>28</v>
      </c>
      <c r="M120" s="365" t="str">
        <f>VLOOKUP(L120,'пр.взв.'!B$3:H$121,2,FALSE)</f>
        <v>Николаев Владимир Владимирович</v>
      </c>
      <c r="N120" s="345" t="str">
        <f>VLOOKUP(L120,'пр.взв.'!B1:H129,3,FALSE)</f>
        <v>27.03.1991 мс</v>
      </c>
      <c r="O120" s="345" t="str">
        <f>VLOOKUP(M120,'пр.взв.'!C1:I129,3,FALSE)</f>
        <v>УрФО</v>
      </c>
      <c r="P120" s="345" t="str">
        <f>VLOOKUP(L120,'пр.взв.'!B12:H129,5,FALSE)</f>
        <v>Свердловская обл.</v>
      </c>
      <c r="Q120" s="339"/>
      <c r="R120" s="339"/>
      <c r="S120" s="228"/>
      <c r="T120" s="228"/>
    </row>
    <row r="121" spans="1:20" ht="13.5" thickBot="1">
      <c r="A121" s="406"/>
      <c r="B121" s="402"/>
      <c r="C121" s="366"/>
      <c r="D121" s="346"/>
      <c r="E121" s="346"/>
      <c r="F121" s="346"/>
      <c r="G121" s="340"/>
      <c r="H121" s="340"/>
      <c r="I121" s="357"/>
      <c r="J121" s="357"/>
      <c r="K121" s="370"/>
      <c r="L121" s="402"/>
      <c r="M121" s="366"/>
      <c r="N121" s="346"/>
      <c r="O121" s="346"/>
      <c r="P121" s="346"/>
      <c r="Q121" s="340"/>
      <c r="R121" s="340"/>
      <c r="S121" s="357"/>
      <c r="T121" s="357"/>
    </row>
    <row r="122" spans="1:20" ht="12.75" customHeight="1">
      <c r="A122" s="404">
        <v>4</v>
      </c>
      <c r="B122" s="403">
        <f>'пр.хода'!G57</f>
        <v>23</v>
      </c>
      <c r="C122" s="361" t="str">
        <f>VLOOKUP(B122,'пр.взв.'!B$2:H$132,2,FALSE)</f>
        <v>Одинцов Григорий Сергеевич</v>
      </c>
      <c r="D122" s="344" t="str">
        <f>VLOOKUP(B122,'пр.взв.'!B14:H131,3,FALSE)</f>
        <v>18.08.1992 мс</v>
      </c>
      <c r="E122" s="344" t="str">
        <f>VLOOKUP(C122,'пр.взв.'!C14:I131,3,FALSE)</f>
        <v>ЦФО</v>
      </c>
      <c r="F122" s="344" t="str">
        <f>VLOOKUP(B122,'пр.взв.'!B14:H131,5,FALSE)</f>
        <v>Рязанская обл.</v>
      </c>
      <c r="G122" s="360"/>
      <c r="H122" s="341"/>
      <c r="I122" s="354"/>
      <c r="J122" s="344"/>
      <c r="K122" s="368">
        <v>8</v>
      </c>
      <c r="L122" s="403">
        <f>'пр.хода'!Y57</f>
        <v>8</v>
      </c>
      <c r="M122" s="361" t="str">
        <f>VLOOKUP(L122,'пр.взв.'!B$2:H$119,2,FALSE)</f>
        <v>Онегов Никита Александрович</v>
      </c>
      <c r="N122" s="344" t="str">
        <f>VLOOKUP(L122,'пр.взв.'!B1:H131,3,FALSE)</f>
        <v>06.08.1988 мс</v>
      </c>
      <c r="O122" s="344" t="str">
        <f>VLOOKUP(M122,'пр.взв.'!C1:I131,3,FALSE)</f>
        <v>ЦФО</v>
      </c>
      <c r="P122" s="344" t="str">
        <f>VLOOKUP(L122,'пр.взв.'!B14:H131,5,FALSE)</f>
        <v>Владимирская обл.</v>
      </c>
      <c r="Q122" s="360"/>
      <c r="R122" s="341"/>
      <c r="S122" s="354"/>
      <c r="T122" s="344"/>
    </row>
    <row r="123" spans="1:20" ht="12.75">
      <c r="A123" s="405"/>
      <c r="B123" s="401"/>
      <c r="C123" s="362"/>
      <c r="D123" s="342"/>
      <c r="E123" s="342"/>
      <c r="F123" s="342"/>
      <c r="G123" s="342"/>
      <c r="H123" s="342"/>
      <c r="I123" s="246"/>
      <c r="J123" s="217"/>
      <c r="K123" s="369"/>
      <c r="L123" s="401"/>
      <c r="M123" s="362"/>
      <c r="N123" s="342"/>
      <c r="O123" s="342"/>
      <c r="P123" s="342"/>
      <c r="Q123" s="342"/>
      <c r="R123" s="342"/>
      <c r="S123" s="246"/>
      <c r="T123" s="217"/>
    </row>
    <row r="124" spans="1:20" ht="12.75" customHeight="1">
      <c r="A124" s="405"/>
      <c r="B124" s="401">
        <f>'пр.хода'!G65</f>
        <v>15</v>
      </c>
      <c r="C124" s="365" t="str">
        <f>VLOOKUP(B124,'пр.взв.'!B$6:H$634,2,FALSE)</f>
        <v>Кадяев Дмитрий Николаевич</v>
      </c>
      <c r="D124" s="345" t="str">
        <f>VLOOKUP(B124,'пр.взв.'!B1:H133,3,FALSE)</f>
        <v>15.07.1988 мс</v>
      </c>
      <c r="E124" s="345" t="str">
        <f>VLOOKUP(C124,'пр.взв.'!C1:I133,3,FALSE)</f>
        <v>ПФО</v>
      </c>
      <c r="F124" s="347" t="str">
        <f>VLOOKUP(B124,'пр.взв.'!B16:H133,5,FALSE)</f>
        <v>Нижегородская обл.</v>
      </c>
      <c r="G124" s="339"/>
      <c r="H124" s="339"/>
      <c r="I124" s="228"/>
      <c r="J124" s="228"/>
      <c r="K124" s="369"/>
      <c r="L124" s="401">
        <f>'пр.хода'!Y65</f>
        <v>32</v>
      </c>
      <c r="M124" s="365" t="str">
        <f>VLOOKUP(L124,'пр.взв.'!B$3:H$121,2,FALSE)</f>
        <v>Шабуров Александр Владимирович </v>
      </c>
      <c r="N124" s="345" t="str">
        <f>VLOOKUP(L124,'пр.взв.'!B1:H133,3,FALSE)</f>
        <v>20.05.1986 мсмк</v>
      </c>
      <c r="O124" s="345" t="str">
        <f>VLOOKUP(M124,'пр.взв.'!C1:I133,3,FALSE)</f>
        <v>УрФО</v>
      </c>
      <c r="P124" s="347" t="str">
        <f>VLOOKUP(L124,'пр.взв.'!B16:H133,5,FALSE)</f>
        <v>Курганская обл.</v>
      </c>
      <c r="Q124" s="339"/>
      <c r="R124" s="339"/>
      <c r="S124" s="228"/>
      <c r="T124" s="228"/>
    </row>
    <row r="125" spans="1:20" ht="13.5" thickBot="1">
      <c r="A125" s="406"/>
      <c r="B125" s="402"/>
      <c r="C125" s="366"/>
      <c r="D125" s="346"/>
      <c r="E125" s="346"/>
      <c r="F125" s="346"/>
      <c r="G125" s="340"/>
      <c r="H125" s="340"/>
      <c r="I125" s="357"/>
      <c r="J125" s="357"/>
      <c r="K125" s="370"/>
      <c r="L125" s="402"/>
      <c r="M125" s="366"/>
      <c r="N125" s="346"/>
      <c r="O125" s="346"/>
      <c r="P125" s="346"/>
      <c r="Q125" s="340"/>
      <c r="R125" s="340"/>
      <c r="S125" s="357"/>
      <c r="T125" s="357"/>
    </row>
    <row r="127" spans="2:20" ht="16.5" thickBot="1">
      <c r="B127" s="72" t="s">
        <v>39</v>
      </c>
      <c r="C127" s="73" t="s">
        <v>40</v>
      </c>
      <c r="D127" s="74" t="s">
        <v>49</v>
      </c>
      <c r="E127" s="74"/>
      <c r="F127" s="73"/>
      <c r="G127" s="72" t="str">
        <f>G107</f>
        <v>в.к. 74  кг</v>
      </c>
      <c r="H127" s="73"/>
      <c r="I127" s="73"/>
      <c r="J127" s="73"/>
      <c r="K127" s="73"/>
      <c r="L127" s="72" t="s">
        <v>50</v>
      </c>
      <c r="M127" s="73" t="s">
        <v>40</v>
      </c>
      <c r="N127" s="74" t="s">
        <v>49</v>
      </c>
      <c r="O127" s="74"/>
      <c r="P127" s="73"/>
      <c r="Q127" s="72" t="str">
        <f>G127</f>
        <v>в.к. 74  кг</v>
      </c>
      <c r="R127" s="73"/>
      <c r="S127" s="73"/>
      <c r="T127" s="73"/>
    </row>
    <row r="128" spans="1:20" ht="12.75" customHeight="1">
      <c r="A128" s="387" t="s">
        <v>42</v>
      </c>
      <c r="B128" s="389" t="s">
        <v>3</v>
      </c>
      <c r="C128" s="391" t="s">
        <v>4</v>
      </c>
      <c r="D128" s="367" t="s">
        <v>13</v>
      </c>
      <c r="E128" s="348" t="s">
        <v>14</v>
      </c>
      <c r="F128" s="349"/>
      <c r="G128" s="391" t="s">
        <v>15</v>
      </c>
      <c r="H128" s="384" t="s">
        <v>43</v>
      </c>
      <c r="I128" s="386" t="s">
        <v>44</v>
      </c>
      <c r="J128" s="382" t="s">
        <v>17</v>
      </c>
      <c r="K128" s="387" t="s">
        <v>42</v>
      </c>
      <c r="L128" s="389" t="s">
        <v>3</v>
      </c>
      <c r="M128" s="391" t="s">
        <v>4</v>
      </c>
      <c r="N128" s="367" t="s">
        <v>13</v>
      </c>
      <c r="O128" s="348" t="s">
        <v>14</v>
      </c>
      <c r="P128" s="349"/>
      <c r="Q128" s="391" t="s">
        <v>15</v>
      </c>
      <c r="R128" s="384" t="s">
        <v>43</v>
      </c>
      <c r="S128" s="386" t="s">
        <v>44</v>
      </c>
      <c r="T128" s="382" t="s">
        <v>17</v>
      </c>
    </row>
    <row r="129" spans="1:20" ht="13.5" customHeight="1" thickBot="1">
      <c r="A129" s="388"/>
      <c r="B129" s="390" t="s">
        <v>45</v>
      </c>
      <c r="C129" s="392"/>
      <c r="D129" s="393"/>
      <c r="E129" s="350"/>
      <c r="F129" s="351"/>
      <c r="G129" s="392"/>
      <c r="H129" s="385"/>
      <c r="I129" s="357"/>
      <c r="J129" s="383" t="s">
        <v>46</v>
      </c>
      <c r="K129" s="388"/>
      <c r="L129" s="390" t="s">
        <v>45</v>
      </c>
      <c r="M129" s="392"/>
      <c r="N129" s="393"/>
      <c r="O129" s="350"/>
      <c r="P129" s="351"/>
      <c r="Q129" s="392"/>
      <c r="R129" s="385"/>
      <c r="S129" s="357"/>
      <c r="T129" s="383" t="s">
        <v>46</v>
      </c>
    </row>
    <row r="130" spans="1:20" ht="12.75">
      <c r="A130" s="404">
        <v>1</v>
      </c>
      <c r="B130" s="403">
        <f>'пр.хода'!I12</f>
        <v>17</v>
      </c>
      <c r="C130" s="361" t="str">
        <f>VLOOKUP(B130,'пр.взв.'!B$2:H$92,2,FALSE)</f>
        <v>Сарайкин Александр Вячеславович</v>
      </c>
      <c r="D130" s="347" t="str">
        <f>VLOOKUP(B130,'пр.взв.'!B2:H139,3,FALSE)</f>
        <v>03.07.1993 мс</v>
      </c>
      <c r="E130" s="347" t="str">
        <f>VLOOKUP(C130,'пр.взв.'!C2:I139,3,FALSE)</f>
        <v>ЦФО</v>
      </c>
      <c r="F130" s="347" t="str">
        <f>VLOOKUP(B130,'пр.взв.'!B2:H139,5,FALSE)</f>
        <v>Рязанская обл.</v>
      </c>
      <c r="G130" s="360"/>
      <c r="H130" s="341"/>
      <c r="I130" s="354"/>
      <c r="J130" s="367"/>
      <c r="K130" s="368">
        <v>3</v>
      </c>
      <c r="L130" s="403">
        <f>'пр.хода'!W12</f>
        <v>2</v>
      </c>
      <c r="M130" s="361" t="str">
        <f>VLOOKUP(L130,'пр.взв.'!B$2:H$139,2,FALSE)</f>
        <v>Иванов Максим Константинович</v>
      </c>
      <c r="N130" s="347" t="str">
        <f>VLOOKUP(L130,'пр.взв.'!B2:H139,3,FALSE)</f>
        <v>21.01.1993 мсмк</v>
      </c>
      <c r="O130" s="347" t="str">
        <f>VLOOKUP(M130,'пр.взв.'!C2:I139,3,FALSE)</f>
        <v>ПФО</v>
      </c>
      <c r="P130" s="347" t="str">
        <f>VLOOKUP(L130,'пр.взв.'!B2:H139,5,FALSE)</f>
        <v>Чувашская Р.</v>
      </c>
      <c r="Q130" s="360"/>
      <c r="R130" s="341"/>
      <c r="S130" s="354"/>
      <c r="T130" s="367"/>
    </row>
    <row r="131" spans="1:20" ht="12.75">
      <c r="A131" s="405"/>
      <c r="B131" s="401"/>
      <c r="C131" s="362"/>
      <c r="D131" s="342"/>
      <c r="E131" s="342"/>
      <c r="F131" s="342"/>
      <c r="G131" s="342"/>
      <c r="H131" s="342"/>
      <c r="I131" s="246"/>
      <c r="J131" s="217"/>
      <c r="K131" s="369"/>
      <c r="L131" s="401"/>
      <c r="M131" s="362"/>
      <c r="N131" s="342"/>
      <c r="O131" s="342"/>
      <c r="P131" s="342"/>
      <c r="Q131" s="342"/>
      <c r="R131" s="342"/>
      <c r="S131" s="246"/>
      <c r="T131" s="217"/>
    </row>
    <row r="132" spans="1:20" ht="12.75">
      <c r="A132" s="405"/>
      <c r="B132" s="401">
        <f>'пр.хода'!I28</f>
        <v>37</v>
      </c>
      <c r="C132" s="365" t="str">
        <f>VLOOKUP(B132,'пр.взв.'!B$2:H$94,2,FALSE)</f>
        <v>Лебедев Илья Александрович</v>
      </c>
      <c r="D132" s="345" t="str">
        <f>VLOOKUP(B132,'пр.взв.'!B2:H141,3,FALSE)</f>
        <v>087.09.1982 змс</v>
      </c>
      <c r="E132" s="345" t="str">
        <f>VLOOKUP(C132,'пр.взв.'!C2:I141,3,FALSE)</f>
        <v>УрФО</v>
      </c>
      <c r="F132" s="345" t="str">
        <f>VLOOKUP(B132,'пр.взв.'!B4:H141,5,FALSE)</f>
        <v>Свердловская обл.</v>
      </c>
      <c r="G132" s="339"/>
      <c r="H132" s="339"/>
      <c r="I132" s="228"/>
      <c r="J132" s="228"/>
      <c r="K132" s="369"/>
      <c r="L132" s="401">
        <f>'пр.хода'!W28</f>
        <v>30</v>
      </c>
      <c r="M132" s="365" t="str">
        <f>VLOOKUP(L132,'пр.взв.'!B$2:H$141,2,FALSE)</f>
        <v>Гончаров Николай Сергеевич</v>
      </c>
      <c r="N132" s="345" t="str">
        <f>VLOOKUP(L132,'пр.взв.'!B2:H141,3,FALSE)</f>
        <v>28.12.1993 мс</v>
      </c>
      <c r="O132" s="345" t="str">
        <f>VLOOKUP(M132,'пр.взв.'!C2:I141,3,FALSE)</f>
        <v>С-Пб</v>
      </c>
      <c r="P132" s="345" t="str">
        <f>VLOOKUP(L132,'пр.взв.'!B4:H141,5,FALSE)</f>
        <v>Санкт-Петербург</v>
      </c>
      <c r="Q132" s="339"/>
      <c r="R132" s="339"/>
      <c r="S132" s="228"/>
      <c r="T132" s="228"/>
    </row>
    <row r="133" spans="1:20" ht="13.5" thickBot="1">
      <c r="A133" s="406"/>
      <c r="B133" s="402"/>
      <c r="C133" s="366"/>
      <c r="D133" s="346"/>
      <c r="E133" s="346"/>
      <c r="F133" s="346"/>
      <c r="G133" s="340"/>
      <c r="H133" s="340"/>
      <c r="I133" s="357"/>
      <c r="J133" s="357"/>
      <c r="K133" s="370"/>
      <c r="L133" s="402"/>
      <c r="M133" s="366"/>
      <c r="N133" s="346"/>
      <c r="O133" s="346"/>
      <c r="P133" s="346"/>
      <c r="Q133" s="340"/>
      <c r="R133" s="340"/>
      <c r="S133" s="357"/>
      <c r="T133" s="357"/>
    </row>
    <row r="134" spans="1:20" ht="12.75" customHeight="1">
      <c r="A134" s="404">
        <v>2</v>
      </c>
      <c r="B134" s="403">
        <f>'пр.хода'!I46</f>
        <v>27</v>
      </c>
      <c r="C134" s="361" t="str">
        <f>VLOOKUP(B134,'пр.взв.'!B$2:H$92,2,FALSE)</f>
        <v>Токарев Роман Александрович</v>
      </c>
      <c r="D134" s="344" t="str">
        <f>VLOOKUP(B134,'пр.взв.'!B2:H143,3,FALSE)</f>
        <v>08.06.1991 мс</v>
      </c>
      <c r="E134" s="344" t="str">
        <f>VLOOKUP(C134,'пр.взв.'!C2:I143,3,FALSE)</f>
        <v>ЦФО</v>
      </c>
      <c r="F134" s="347" t="str">
        <f>VLOOKUP(B134,'пр.взв.'!B6:H143,5,FALSE)</f>
        <v>Воронежская обл.</v>
      </c>
      <c r="G134" s="360"/>
      <c r="H134" s="341"/>
      <c r="I134" s="354"/>
      <c r="J134" s="344"/>
      <c r="K134" s="368">
        <v>4</v>
      </c>
      <c r="L134" s="403">
        <f>'пр.хода'!W45</f>
        <v>28</v>
      </c>
      <c r="M134" s="361" t="str">
        <f>VLOOKUP(L134,'пр.взв.'!B$2:H$139,2,FALSE)</f>
        <v>Николаев Владимир Владимирович</v>
      </c>
      <c r="N134" s="344" t="str">
        <f>VLOOKUP(L134,'пр.взв.'!B2:H143,3,FALSE)</f>
        <v>27.03.1991 мс</v>
      </c>
      <c r="O134" s="344" t="str">
        <f>VLOOKUP(M134,'пр.взв.'!C2:I143,3,FALSE)</f>
        <v>УрФО</v>
      </c>
      <c r="P134" s="347" t="str">
        <f>VLOOKUP(L134,'пр.взв.'!B6:H143,5,FALSE)</f>
        <v>Свердловская обл.</v>
      </c>
      <c r="Q134" s="360"/>
      <c r="R134" s="341"/>
      <c r="S134" s="354"/>
      <c r="T134" s="344"/>
    </row>
    <row r="135" spans="1:20" ht="12.75">
      <c r="A135" s="405"/>
      <c r="B135" s="401"/>
      <c r="C135" s="362"/>
      <c r="D135" s="342"/>
      <c r="E135" s="342"/>
      <c r="F135" s="342"/>
      <c r="G135" s="342"/>
      <c r="H135" s="342"/>
      <c r="I135" s="246"/>
      <c r="J135" s="217"/>
      <c r="K135" s="369"/>
      <c r="L135" s="401"/>
      <c r="M135" s="362"/>
      <c r="N135" s="342"/>
      <c r="O135" s="342"/>
      <c r="P135" s="342"/>
      <c r="Q135" s="342"/>
      <c r="R135" s="342"/>
      <c r="S135" s="246"/>
      <c r="T135" s="217"/>
    </row>
    <row r="136" spans="1:20" ht="12.75" customHeight="1">
      <c r="A136" s="405"/>
      <c r="B136" s="401">
        <f>'пр.хода'!I61</f>
        <v>23</v>
      </c>
      <c r="C136" s="365" t="str">
        <f>VLOOKUP(B136,'пр.взв.'!B$2:H$94,2,FALSE)</f>
        <v>Одинцов Григорий Сергеевич</v>
      </c>
      <c r="D136" s="345" t="str">
        <f>VLOOKUP(B136,'пр.взв.'!B2:H145,3,FALSE)</f>
        <v>18.08.1992 мс</v>
      </c>
      <c r="E136" s="345" t="str">
        <f>VLOOKUP(C136,'пр.взв.'!C2:I145,3,FALSE)</f>
        <v>ЦФО</v>
      </c>
      <c r="F136" s="347" t="str">
        <f>VLOOKUP(B136,'пр.взв.'!B8:H145,5,FALSE)</f>
        <v>Рязанская обл.</v>
      </c>
      <c r="G136" s="339"/>
      <c r="H136" s="339"/>
      <c r="I136" s="228"/>
      <c r="J136" s="228"/>
      <c r="K136" s="369"/>
      <c r="L136" s="401">
        <f>'пр.хода'!W61</f>
        <v>32</v>
      </c>
      <c r="M136" s="365" t="str">
        <f>VLOOKUP(L136,'пр.взв.'!B$2:H$141,2,FALSE)</f>
        <v>Шабуров Александр Владимирович </v>
      </c>
      <c r="N136" s="345" t="str">
        <f>VLOOKUP(L136,'пр.взв.'!B2:H145,3,FALSE)</f>
        <v>20.05.1986 мсмк</v>
      </c>
      <c r="O136" s="345" t="str">
        <f>VLOOKUP(M136,'пр.взв.'!C2:I145,3,FALSE)</f>
        <v>УрФО</v>
      </c>
      <c r="P136" s="347" t="str">
        <f>VLOOKUP(L136,'пр.взв.'!B8:H145,5,FALSE)</f>
        <v>Курганская обл.</v>
      </c>
      <c r="Q136" s="339"/>
      <c r="R136" s="339"/>
      <c r="S136" s="228"/>
      <c r="T136" s="228"/>
    </row>
    <row r="137" spans="1:20" ht="13.5" thickBot="1">
      <c r="A137" s="406"/>
      <c r="B137" s="402"/>
      <c r="C137" s="366"/>
      <c r="D137" s="346"/>
      <c r="E137" s="346"/>
      <c r="F137" s="346"/>
      <c r="G137" s="340"/>
      <c r="H137" s="340"/>
      <c r="I137" s="357"/>
      <c r="J137" s="357"/>
      <c r="K137" s="370"/>
      <c r="L137" s="402"/>
      <c r="M137" s="366"/>
      <c r="N137" s="346"/>
      <c r="O137" s="346"/>
      <c r="P137" s="346"/>
      <c r="Q137" s="340"/>
      <c r="R137" s="340"/>
      <c r="S137" s="357"/>
      <c r="T137" s="357"/>
    </row>
    <row r="139" spans="2:20" ht="16.5" thickBot="1">
      <c r="B139" s="72" t="s">
        <v>39</v>
      </c>
      <c r="C139" s="127" t="s">
        <v>51</v>
      </c>
      <c r="D139" s="108"/>
      <c r="E139" s="108"/>
      <c r="F139" s="108"/>
      <c r="G139" s="113" t="str">
        <f>G127</f>
        <v>в.к. 74  кг</v>
      </c>
      <c r="H139" s="108"/>
      <c r="I139" s="108"/>
      <c r="J139" s="108"/>
      <c r="K139" s="109"/>
      <c r="L139" s="72" t="s">
        <v>1</v>
      </c>
      <c r="M139" s="127" t="s">
        <v>51</v>
      </c>
      <c r="N139" s="108"/>
      <c r="O139" s="108"/>
      <c r="P139" s="108"/>
      <c r="Q139" s="72" t="str">
        <f>G139</f>
        <v>в.к. 74  кг</v>
      </c>
      <c r="R139" s="108"/>
      <c r="S139" s="108"/>
      <c r="T139" s="108"/>
    </row>
    <row r="140" spans="1:20" ht="12.75" customHeight="1">
      <c r="A140" s="387" t="s">
        <v>42</v>
      </c>
      <c r="B140" s="389" t="s">
        <v>3</v>
      </c>
      <c r="C140" s="391" t="s">
        <v>4</v>
      </c>
      <c r="D140" s="367" t="s">
        <v>13</v>
      </c>
      <c r="E140" s="348" t="s">
        <v>14</v>
      </c>
      <c r="F140" s="349"/>
      <c r="G140" s="391" t="s">
        <v>15</v>
      </c>
      <c r="H140" s="384" t="s">
        <v>43</v>
      </c>
      <c r="I140" s="386" t="s">
        <v>44</v>
      </c>
      <c r="J140" s="382" t="s">
        <v>17</v>
      </c>
      <c r="K140" s="387" t="s">
        <v>42</v>
      </c>
      <c r="L140" s="389" t="s">
        <v>3</v>
      </c>
      <c r="M140" s="391" t="s">
        <v>4</v>
      </c>
      <c r="N140" s="367" t="s">
        <v>13</v>
      </c>
      <c r="O140" s="348" t="s">
        <v>14</v>
      </c>
      <c r="P140" s="349"/>
      <c r="Q140" s="391" t="s">
        <v>15</v>
      </c>
      <c r="R140" s="384" t="s">
        <v>43</v>
      </c>
      <c r="S140" s="386" t="s">
        <v>44</v>
      </c>
      <c r="T140" s="382" t="s">
        <v>17</v>
      </c>
    </row>
    <row r="141" spans="1:20" ht="13.5" customHeight="1" thickBot="1">
      <c r="A141" s="388"/>
      <c r="B141" s="390" t="s">
        <v>45</v>
      </c>
      <c r="C141" s="392"/>
      <c r="D141" s="393"/>
      <c r="E141" s="350"/>
      <c r="F141" s="351"/>
      <c r="G141" s="392"/>
      <c r="H141" s="385"/>
      <c r="I141" s="357"/>
      <c r="J141" s="383" t="s">
        <v>46</v>
      </c>
      <c r="K141" s="388"/>
      <c r="L141" s="390" t="s">
        <v>45</v>
      </c>
      <c r="M141" s="392"/>
      <c r="N141" s="393"/>
      <c r="O141" s="350"/>
      <c r="P141" s="351"/>
      <c r="Q141" s="392"/>
      <c r="R141" s="385"/>
      <c r="S141" s="357"/>
      <c r="T141" s="383" t="s">
        <v>46</v>
      </c>
    </row>
    <row r="142" spans="1:20" ht="12.75">
      <c r="A142" s="398">
        <v>1</v>
      </c>
      <c r="B142" s="394">
        <f>'пр.хода'!K20</f>
        <v>37</v>
      </c>
      <c r="C142" s="361" t="str">
        <f>VLOOKUP(B142,'пр.взв.'!B$1:H$164,2,FALSE)</f>
        <v>Лебедев Илья Александрович</v>
      </c>
      <c r="D142" s="344" t="str">
        <f>VLOOKUP(B142,'пр.взв.'!B1:H151,3,FALSE)</f>
        <v>087.09.1982 змс</v>
      </c>
      <c r="E142" s="344" t="str">
        <f>VLOOKUP(C142,'пр.взв.'!C1:I151,3,FALSE)</f>
        <v>УрФО</v>
      </c>
      <c r="F142" s="344" t="str">
        <f>VLOOKUP(B142,'пр.взв.'!B1:H151,5,FALSE)</f>
        <v>Свердловская обл.</v>
      </c>
      <c r="G142" s="360"/>
      <c r="H142" s="341"/>
      <c r="I142" s="354"/>
      <c r="J142" s="367"/>
      <c r="K142" s="398">
        <v>2</v>
      </c>
      <c r="L142" s="394">
        <f>'пр.хода'!U20</f>
        <v>2</v>
      </c>
      <c r="M142" s="361" t="str">
        <f>VLOOKUP(L142,'пр.взв.'!B1:H151,2,FALSE)</f>
        <v>Иванов Максим Константинович</v>
      </c>
      <c r="N142" s="344" t="str">
        <f>VLOOKUP(L142,'пр.взв.'!B1:H151,3,FALSE)</f>
        <v>21.01.1993 мсмк</v>
      </c>
      <c r="O142" s="344" t="str">
        <f>VLOOKUP(M142,'пр.взв.'!C1:I151,3,FALSE)</f>
        <v>ПФО</v>
      </c>
      <c r="P142" s="344" t="str">
        <f>VLOOKUP(L142,'пр.взв.'!B1:H151,5,FALSE)</f>
        <v>Чувашская Р.</v>
      </c>
      <c r="Q142" s="360"/>
      <c r="R142" s="341"/>
      <c r="S142" s="354"/>
      <c r="T142" s="367"/>
    </row>
    <row r="143" spans="1:20" ht="12.75">
      <c r="A143" s="399"/>
      <c r="B143" s="395"/>
      <c r="C143" s="362"/>
      <c r="D143" s="342"/>
      <c r="E143" s="342"/>
      <c r="F143" s="342"/>
      <c r="G143" s="342"/>
      <c r="H143" s="342"/>
      <c r="I143" s="246"/>
      <c r="J143" s="217"/>
      <c r="K143" s="399"/>
      <c r="L143" s="395"/>
      <c r="M143" s="362"/>
      <c r="N143" s="342"/>
      <c r="O143" s="342"/>
      <c r="P143" s="342"/>
      <c r="Q143" s="342"/>
      <c r="R143" s="342"/>
      <c r="S143" s="246"/>
      <c r="T143" s="217"/>
    </row>
    <row r="144" spans="1:20" ht="12.75">
      <c r="A144" s="399"/>
      <c r="B144" s="396">
        <f>'пр.хода'!K53</f>
        <v>27</v>
      </c>
      <c r="C144" s="365" t="str">
        <f>VLOOKUP(B144,'пр.взв.'!B$1:H$166,2,FALSE)</f>
        <v>Токарев Роман Александрович</v>
      </c>
      <c r="D144" s="345" t="str">
        <f>VLOOKUP(B144,'пр.взв.'!B1:H153,3,FALSE)</f>
        <v>08.06.1991 мс</v>
      </c>
      <c r="E144" s="345" t="str">
        <f>VLOOKUP(C144,'пр.взв.'!C1:I153,3,FALSE)</f>
        <v>ЦФО</v>
      </c>
      <c r="F144" s="345" t="str">
        <f>VLOOKUP(B144,'пр.взв.'!B1:H153,5,FALSE)</f>
        <v>Воронежская обл.</v>
      </c>
      <c r="G144" s="339"/>
      <c r="H144" s="339"/>
      <c r="I144" s="228"/>
      <c r="J144" s="228"/>
      <c r="K144" s="399"/>
      <c r="L144" s="396">
        <f>'пр.хода'!U53</f>
        <v>32</v>
      </c>
      <c r="M144" s="365" t="str">
        <f>VLOOKUP(L144,'пр.взв.'!B1:H153,2,FALSE)</f>
        <v>Шабуров Александр Владимирович </v>
      </c>
      <c r="N144" s="345" t="str">
        <f>VLOOKUP(L144,'пр.взв.'!B1:H153,3,FALSE)</f>
        <v>20.05.1986 мсмк</v>
      </c>
      <c r="O144" s="345" t="str">
        <f>VLOOKUP(M144,'пр.взв.'!C1:I153,3,FALSE)</f>
        <v>УрФО</v>
      </c>
      <c r="P144" s="345" t="str">
        <f>VLOOKUP(L144,'пр.взв.'!B1:H153,5,FALSE)</f>
        <v>Курганская обл.</v>
      </c>
      <c r="Q144" s="339"/>
      <c r="R144" s="339"/>
      <c r="S144" s="228"/>
      <c r="T144" s="228"/>
    </row>
    <row r="145" spans="1:20" ht="13.5" thickBot="1">
      <c r="A145" s="400"/>
      <c r="B145" s="397"/>
      <c r="C145" s="366"/>
      <c r="D145" s="346"/>
      <c r="E145" s="346"/>
      <c r="F145" s="346"/>
      <c r="G145" s="340"/>
      <c r="H145" s="340"/>
      <c r="I145" s="357"/>
      <c r="J145" s="357"/>
      <c r="K145" s="400"/>
      <c r="L145" s="397"/>
      <c r="M145" s="366"/>
      <c r="N145" s="346"/>
      <c r="O145" s="346"/>
      <c r="P145" s="346"/>
      <c r="Q145" s="340"/>
      <c r="R145" s="340"/>
      <c r="S145" s="357"/>
      <c r="T145" s="357"/>
    </row>
    <row r="147" spans="1:20" ht="15">
      <c r="A147" s="343" t="s">
        <v>52</v>
      </c>
      <c r="B147" s="343"/>
      <c r="C147" s="343"/>
      <c r="D147" s="343"/>
      <c r="E147" s="343"/>
      <c r="F147" s="343"/>
      <c r="G147" s="343"/>
      <c r="H147" s="343"/>
      <c r="I147" s="343"/>
      <c r="J147" s="343"/>
      <c r="K147" s="343" t="s">
        <v>53</v>
      </c>
      <c r="L147" s="343"/>
      <c r="M147" s="343"/>
      <c r="N147" s="343"/>
      <c r="O147" s="343"/>
      <c r="P147" s="343"/>
      <c r="Q147" s="343"/>
      <c r="R147" s="343"/>
      <c r="S147" s="343"/>
      <c r="T147" s="343"/>
    </row>
    <row r="148" spans="2:20" ht="16.5" thickBot="1">
      <c r="B148" s="72" t="s">
        <v>39</v>
      </c>
      <c r="C148" s="110"/>
      <c r="D148" s="110"/>
      <c r="E148" s="110"/>
      <c r="F148" s="110"/>
      <c r="G148" s="111" t="str">
        <f>G139</f>
        <v>в.к. 74  кг</v>
      </c>
      <c r="H148" s="110"/>
      <c r="I148" s="110"/>
      <c r="J148" s="110"/>
      <c r="K148" s="79"/>
      <c r="L148" s="112" t="s">
        <v>1</v>
      </c>
      <c r="M148" s="110"/>
      <c r="N148" s="110"/>
      <c r="O148" s="110"/>
      <c r="P148" s="110"/>
      <c r="Q148" s="111" t="str">
        <f>G148</f>
        <v>в.к. 74  кг</v>
      </c>
      <c r="R148" s="109"/>
      <c r="S148" s="109"/>
      <c r="T148" s="109"/>
    </row>
    <row r="149" spans="1:20" ht="12.75" customHeight="1" hidden="1">
      <c r="A149" s="387" t="s">
        <v>42</v>
      </c>
      <c r="B149" s="389" t="s">
        <v>3</v>
      </c>
      <c r="C149" s="391" t="s">
        <v>4</v>
      </c>
      <c r="D149" s="367" t="s">
        <v>13</v>
      </c>
      <c r="E149" s="348" t="s">
        <v>14</v>
      </c>
      <c r="F149" s="349"/>
      <c r="G149" s="391" t="s">
        <v>15</v>
      </c>
      <c r="H149" s="384" t="s">
        <v>43</v>
      </c>
      <c r="I149" s="386" t="s">
        <v>44</v>
      </c>
      <c r="J149" s="382" t="s">
        <v>17</v>
      </c>
      <c r="K149" s="387" t="s">
        <v>42</v>
      </c>
      <c r="L149" s="389" t="s">
        <v>3</v>
      </c>
      <c r="M149" s="391" t="s">
        <v>4</v>
      </c>
      <c r="N149" s="367" t="s">
        <v>13</v>
      </c>
      <c r="O149" s="348" t="s">
        <v>14</v>
      </c>
      <c r="P149" s="349"/>
      <c r="Q149" s="391" t="s">
        <v>15</v>
      </c>
      <c r="R149" s="384" t="s">
        <v>43</v>
      </c>
      <c r="S149" s="386" t="s">
        <v>44</v>
      </c>
      <c r="T149" s="382" t="s">
        <v>17</v>
      </c>
    </row>
    <row r="150" spans="1:20" ht="13.5" customHeight="1" hidden="1" thickBot="1">
      <c r="A150" s="388"/>
      <c r="B150" s="390" t="s">
        <v>45</v>
      </c>
      <c r="C150" s="392"/>
      <c r="D150" s="393"/>
      <c r="E150" s="350"/>
      <c r="F150" s="351"/>
      <c r="G150" s="392"/>
      <c r="H150" s="385"/>
      <c r="I150" s="357"/>
      <c r="J150" s="383" t="s">
        <v>46</v>
      </c>
      <c r="K150" s="388"/>
      <c r="L150" s="390" t="s">
        <v>45</v>
      </c>
      <c r="M150" s="392"/>
      <c r="N150" s="393"/>
      <c r="O150" s="350"/>
      <c r="P150" s="351"/>
      <c r="Q150" s="392"/>
      <c r="R150" s="385"/>
      <c r="S150" s="357"/>
      <c r="T150" s="383" t="s">
        <v>46</v>
      </c>
    </row>
    <row r="151" spans="1:20" ht="12.75" hidden="1">
      <c r="A151" s="368">
        <v>1</v>
      </c>
      <c r="B151" s="371">
        <f>'пр.хода'!L7</f>
        <v>5</v>
      </c>
      <c r="C151" s="361" t="str">
        <f>VLOOKUP(B151,'пр.взв.'!B2:H573,2,FALSE)</f>
        <v>Огарышев Алексей Сергеевич</v>
      </c>
      <c r="D151" s="344" t="str">
        <f>VLOOKUP(B151,'пр.взв.'!B2:H160,3,FALSE)</f>
        <v>06.03.1988 мсмк</v>
      </c>
      <c r="E151" s="344" t="str">
        <f>VLOOKUP(C151,'пр.взв.'!C2:I160,3,FALSE)</f>
        <v>ЦФО</v>
      </c>
      <c r="F151" s="344" t="str">
        <f>VLOOKUP(B151,'пр.взв.'!B2:H160,5,FALSE)</f>
        <v>Владимирская обл.</v>
      </c>
      <c r="G151" s="360"/>
      <c r="H151" s="341"/>
      <c r="I151" s="354"/>
      <c r="J151" s="367"/>
      <c r="K151" s="368">
        <v>3</v>
      </c>
      <c r="L151" s="371">
        <f>'пр.хода'!L56</f>
        <v>34</v>
      </c>
      <c r="M151" s="361" t="str">
        <f>VLOOKUP(L151,'пр.взв.'!B2:H160,2,FALSE)</f>
        <v>Сафронов Владимир Александрович</v>
      </c>
      <c r="N151" s="344" t="str">
        <f>VLOOKUP(L151,'пр.взв.'!B2:H160,3,FALSE)</f>
        <v>18.04.1997 кмс</v>
      </c>
      <c r="O151" s="344" t="str">
        <f>VLOOKUP(M151,'пр.взв.'!C2:I160,3,FALSE)</f>
        <v>ЦФО</v>
      </c>
      <c r="P151" s="344" t="str">
        <f>VLOOKUP(L151,'пр.взв.'!B2:H160,5,FALSE)</f>
        <v>Рязанская обл.</v>
      </c>
      <c r="Q151" s="360"/>
      <c r="R151" s="341"/>
      <c r="S151" s="354"/>
      <c r="T151" s="367"/>
    </row>
    <row r="152" spans="1:20" ht="12.75" hidden="1">
      <c r="A152" s="369"/>
      <c r="B152" s="372"/>
      <c r="C152" s="362"/>
      <c r="D152" s="342"/>
      <c r="E152" s="342"/>
      <c r="F152" s="342"/>
      <c r="G152" s="342"/>
      <c r="H152" s="342"/>
      <c r="I152" s="246"/>
      <c r="J152" s="217"/>
      <c r="K152" s="369"/>
      <c r="L152" s="372"/>
      <c r="M152" s="362"/>
      <c r="N152" s="342"/>
      <c r="O152" s="342"/>
      <c r="P152" s="342"/>
      <c r="Q152" s="342"/>
      <c r="R152" s="342"/>
      <c r="S152" s="246"/>
      <c r="T152" s="217"/>
    </row>
    <row r="153" spans="1:20" ht="12.75" hidden="1">
      <c r="A153" s="369"/>
      <c r="B153" s="363">
        <f>'пр.хода'!L10</f>
        <v>21</v>
      </c>
      <c r="C153" s="365" t="str">
        <f>VLOOKUP(B153,'пр.взв.'!B2:H575,2,FALSE)</f>
        <v>Хашиев Ислам Султанович</v>
      </c>
      <c r="D153" s="345" t="str">
        <f>VLOOKUP(B153,'пр.взв.'!B2:H162,3,FALSE)</f>
        <v>13.10.1993 мс</v>
      </c>
      <c r="E153" s="345" t="str">
        <f>VLOOKUP(C153,'пр.взв.'!C2:I162,3,FALSE)</f>
        <v>ПФО</v>
      </c>
      <c r="F153" s="347" t="str">
        <f>VLOOKUP(B153,'пр.взв.'!B4:H162,5,FALSE)</f>
        <v>Самарская обл.</v>
      </c>
      <c r="G153" s="339"/>
      <c r="H153" s="339"/>
      <c r="I153" s="228"/>
      <c r="J153" s="228"/>
      <c r="K153" s="369"/>
      <c r="L153" s="363">
        <f>'пр.хода'!L59</f>
        <v>18</v>
      </c>
      <c r="M153" s="365" t="str">
        <f>VLOOKUP(L153,'пр.взв.'!B2:H162,2,FALSE)</f>
        <v>Парнюк Степан Михайлович</v>
      </c>
      <c r="N153" s="345" t="str">
        <f>VLOOKUP(L153,'пр.взв.'!B2:H162,3,FALSE)</f>
        <v>05.11.1989 мс</v>
      </c>
      <c r="O153" s="345" t="str">
        <f>VLOOKUP(M153,'пр.взв.'!C2:I162,3,FALSE)</f>
        <v>Моск</v>
      </c>
      <c r="P153" s="347" t="str">
        <f>VLOOKUP(L153,'пр.взв.'!B4:H162,5,FALSE)</f>
        <v>Москва</v>
      </c>
      <c r="Q153" s="339"/>
      <c r="R153" s="339"/>
      <c r="S153" s="228"/>
      <c r="T153" s="228"/>
    </row>
    <row r="154" spans="1:20" ht="13.5" hidden="1" thickBot="1">
      <c r="A154" s="381"/>
      <c r="B154" s="364"/>
      <c r="C154" s="366"/>
      <c r="D154" s="346"/>
      <c r="E154" s="346"/>
      <c r="F154" s="342"/>
      <c r="G154" s="340"/>
      <c r="H154" s="340"/>
      <c r="I154" s="357"/>
      <c r="J154" s="357"/>
      <c r="K154" s="381"/>
      <c r="L154" s="364"/>
      <c r="M154" s="366"/>
      <c r="N154" s="346"/>
      <c r="O154" s="346"/>
      <c r="P154" s="342"/>
      <c r="Q154" s="340"/>
      <c r="R154" s="340"/>
      <c r="S154" s="357"/>
      <c r="T154" s="357"/>
    </row>
    <row r="155" spans="1:20" ht="12.75" hidden="1">
      <c r="A155" s="368">
        <v>2</v>
      </c>
      <c r="B155" s="377">
        <f>'пр.хода'!L14</f>
        <v>59</v>
      </c>
      <c r="C155" s="361" t="e">
        <f>VLOOKUP(B155,'пр.взв.'!B2:H577,2,FALSE)</f>
        <v>#N/A</v>
      </c>
      <c r="D155" s="344" t="e">
        <f>VLOOKUP(B155,'пр.взв.'!B2:H164,3,FALSE)</f>
        <v>#N/A</v>
      </c>
      <c r="E155" s="344" t="e">
        <f>VLOOKUP(C155,'пр.взв.'!C2:I164,3,FALSE)</f>
        <v>#N/A</v>
      </c>
      <c r="F155" s="344" t="e">
        <f>VLOOKUP(B155,'пр.взв.'!B6:H164,5,FALSE)</f>
        <v>#N/A</v>
      </c>
      <c r="G155" s="360"/>
      <c r="H155" s="376"/>
      <c r="I155" s="224"/>
      <c r="J155" s="215"/>
      <c r="K155" s="368">
        <v>4</v>
      </c>
      <c r="L155" s="377">
        <f>'пр.хода'!L63</f>
        <v>64</v>
      </c>
      <c r="M155" s="361" t="e">
        <f>VLOOKUP(L155,'пр.взв.'!B2:H164,2,FALSE)</f>
        <v>#N/A</v>
      </c>
      <c r="N155" s="344" t="e">
        <f>VLOOKUP(L155,'пр.взв.'!B2:H164,3,FALSE)</f>
        <v>#N/A</v>
      </c>
      <c r="O155" s="344" t="e">
        <f>VLOOKUP(M155,'пр.взв.'!C2:I164,3,FALSE)</f>
        <v>#N/A</v>
      </c>
      <c r="P155" s="344" t="e">
        <f>VLOOKUP(L155,'пр.взв.'!B6:H164,5,FALSE)</f>
        <v>#N/A</v>
      </c>
      <c r="Q155" s="378"/>
      <c r="R155" s="376"/>
      <c r="S155" s="224"/>
      <c r="T155" s="215"/>
    </row>
    <row r="156" spans="1:20" ht="12.75" hidden="1">
      <c r="A156" s="369"/>
      <c r="B156" s="372"/>
      <c r="C156" s="362"/>
      <c r="D156" s="342"/>
      <c r="E156" s="342"/>
      <c r="F156" s="342"/>
      <c r="G156" s="342"/>
      <c r="H156" s="342"/>
      <c r="I156" s="246"/>
      <c r="J156" s="217"/>
      <c r="K156" s="369"/>
      <c r="L156" s="372"/>
      <c r="M156" s="362"/>
      <c r="N156" s="342"/>
      <c r="O156" s="342"/>
      <c r="P156" s="342"/>
      <c r="Q156" s="342"/>
      <c r="R156" s="342"/>
      <c r="S156" s="246"/>
      <c r="T156" s="217"/>
    </row>
    <row r="157" spans="1:20" ht="12.75" hidden="1">
      <c r="A157" s="369"/>
      <c r="B157" s="363">
        <f>'пр.хода'!L17</f>
        <v>11</v>
      </c>
      <c r="C157" s="365" t="str">
        <f>VLOOKUP(B157,'пр.взв.'!B2:H579,2,FALSE)</f>
        <v>Анищенко Евгений Эдуардович</v>
      </c>
      <c r="D157" s="345" t="str">
        <f>VLOOKUP(B157,'пр.взв.'!B2:H166,3,FALSE)</f>
        <v>10.05.1992 мс</v>
      </c>
      <c r="E157" s="345" t="str">
        <f>VLOOKUP(C157,'пр.взв.'!C2:I166,3,FALSE)</f>
        <v>С-Пб</v>
      </c>
      <c r="F157" s="345" t="str">
        <f>VLOOKUP(B157,'пр.взв.'!B8:H166,5,FALSE)</f>
        <v>Санкт-Петербург</v>
      </c>
      <c r="G157" s="339"/>
      <c r="H157" s="339"/>
      <c r="I157" s="228"/>
      <c r="J157" s="228"/>
      <c r="K157" s="369"/>
      <c r="L157" s="363">
        <f>'пр.хода'!L66</f>
        <v>16</v>
      </c>
      <c r="M157" s="365" t="str">
        <f>VLOOKUP(L157,'пр.взв.'!B2:H166,2,FALSE)</f>
        <v>Кульян Григор Вачеганович</v>
      </c>
      <c r="N157" s="345" t="str">
        <f>VLOOKUP(L157,'пр.взв.'!B2:H166,3,FALSE)</f>
        <v>21.03.1986 кмс</v>
      </c>
      <c r="O157" s="345" t="str">
        <f>VLOOKUP(M157,'пр.взв.'!C2:I166,3,FALSE)</f>
        <v>ЮФО</v>
      </c>
      <c r="P157" s="345" t="str">
        <f>VLOOKUP(L157,'пр.взв.'!B8:H166,5,FALSE)</f>
        <v>Краснодарский кр.</v>
      </c>
      <c r="Q157" s="339"/>
      <c r="R157" s="339"/>
      <c r="S157" s="228"/>
      <c r="T157" s="228"/>
    </row>
    <row r="158" spans="1:20" ht="13.5" hidden="1" thickBot="1">
      <c r="A158" s="370"/>
      <c r="B158" s="364"/>
      <c r="C158" s="366"/>
      <c r="D158" s="346"/>
      <c r="E158" s="346"/>
      <c r="F158" s="346"/>
      <c r="G158" s="340"/>
      <c r="H158" s="340"/>
      <c r="I158" s="357"/>
      <c r="J158" s="357"/>
      <c r="K158" s="370"/>
      <c r="L158" s="364"/>
      <c r="M158" s="366"/>
      <c r="N158" s="346"/>
      <c r="O158" s="346"/>
      <c r="P158" s="346"/>
      <c r="Q158" s="340"/>
      <c r="R158" s="340"/>
      <c r="S158" s="357"/>
      <c r="T158" s="357"/>
    </row>
    <row r="159" spans="1:20" ht="15.75" hidden="1" thickBot="1">
      <c r="A159" s="343" t="s">
        <v>220</v>
      </c>
      <c r="B159" s="343"/>
      <c r="C159" s="343"/>
      <c r="D159" s="343"/>
      <c r="E159" s="343"/>
      <c r="F159" s="343"/>
      <c r="G159" s="343"/>
      <c r="H159" s="343"/>
      <c r="I159" s="343"/>
      <c r="J159" s="343"/>
      <c r="K159" s="343" t="s">
        <v>221</v>
      </c>
      <c r="L159" s="343"/>
      <c r="M159" s="343"/>
      <c r="N159" s="343"/>
      <c r="O159" s="343"/>
      <c r="P159" s="343"/>
      <c r="Q159" s="343"/>
      <c r="R159" s="343"/>
      <c r="S159" s="343"/>
      <c r="T159" s="343"/>
    </row>
    <row r="160" spans="1:20" ht="12.75" hidden="1">
      <c r="A160" s="373">
        <v>5</v>
      </c>
      <c r="B160" s="371">
        <f>'пр.хода'!N8</f>
        <v>21</v>
      </c>
      <c r="C160" s="361" t="str">
        <f>VLOOKUP(B160,'пр.взв.'!B3:H582,2,FALSE)</f>
        <v>Хашиев Ислам Султанович</v>
      </c>
      <c r="D160" s="344" t="str">
        <f>VLOOKUP(B160,'пр.взв.'!B3:H169,3,FALSE)</f>
        <v>13.10.1993 мс</v>
      </c>
      <c r="E160" s="344" t="str">
        <f>VLOOKUP(C160,'пр.взв.'!C3:I169,3,FALSE)</f>
        <v>ПФО</v>
      </c>
      <c r="F160" s="344" t="str">
        <f>VLOOKUP(B160,'пр.взв.'!B3:H169,5,FALSE)</f>
        <v>Самарская обл.</v>
      </c>
      <c r="G160" s="360"/>
      <c r="H160" s="341"/>
      <c r="I160" s="354"/>
      <c r="J160" s="367"/>
      <c r="K160" s="368">
        <v>7</v>
      </c>
      <c r="L160" s="371">
        <f>'пр.хода'!N57</f>
        <v>18</v>
      </c>
      <c r="M160" s="361" t="str">
        <f>VLOOKUP(L160,'пр.взв.'!B3:H169,2,FALSE)</f>
        <v>Парнюк Степан Михайлович</v>
      </c>
      <c r="N160" s="344" t="str">
        <f>VLOOKUP(L160,'пр.взв.'!B3:H169,3,FALSE)</f>
        <v>05.11.1989 мс</v>
      </c>
      <c r="O160" s="344" t="str">
        <f>VLOOKUP(M160,'пр.взв.'!C3:I169,3,FALSE)</f>
        <v>Моск</v>
      </c>
      <c r="P160" s="344" t="str">
        <f>VLOOKUP(L160,'пр.взв.'!B3:H169,5,FALSE)</f>
        <v>Москва</v>
      </c>
      <c r="Q160" s="360"/>
      <c r="R160" s="341"/>
      <c r="S160" s="354"/>
      <c r="T160" s="355"/>
    </row>
    <row r="161" spans="1:20" ht="12.75" hidden="1">
      <c r="A161" s="374"/>
      <c r="B161" s="372"/>
      <c r="C161" s="362"/>
      <c r="D161" s="342"/>
      <c r="E161" s="342"/>
      <c r="F161" s="342"/>
      <c r="G161" s="342"/>
      <c r="H161" s="342"/>
      <c r="I161" s="246"/>
      <c r="J161" s="217"/>
      <c r="K161" s="369"/>
      <c r="L161" s="372"/>
      <c r="M161" s="362"/>
      <c r="N161" s="342"/>
      <c r="O161" s="342"/>
      <c r="P161" s="342"/>
      <c r="Q161" s="342"/>
      <c r="R161" s="342"/>
      <c r="S161" s="246"/>
      <c r="T161" s="356"/>
    </row>
    <row r="162" spans="1:20" ht="12.75" hidden="1">
      <c r="A162" s="374"/>
      <c r="B162" s="363">
        <f>'пр.хода'!N11</f>
        <v>29</v>
      </c>
      <c r="C162" s="365" t="str">
        <f>VLOOKUP(B162,'пр.взв.'!B3:H584,2,FALSE)</f>
        <v>Амарян Гела Давидович</v>
      </c>
      <c r="D162" s="345" t="str">
        <f>VLOOKUP(B162,'пр.взв.'!B3:H171,3,FALSE)</f>
        <v>15.02.1996 мс</v>
      </c>
      <c r="E162" s="345" t="str">
        <f>VLOOKUP(C162,'пр.взв.'!C3:I171,3,FALSE)</f>
        <v>Моск</v>
      </c>
      <c r="F162" s="347" t="str">
        <f>VLOOKUP(B162,'пр.взв.'!B5:H171,5,FALSE)</f>
        <v>Москва</v>
      </c>
      <c r="G162" s="339"/>
      <c r="H162" s="339"/>
      <c r="I162" s="228"/>
      <c r="J162" s="228"/>
      <c r="K162" s="369"/>
      <c r="L162" s="363">
        <f>'пр.хода'!N60</f>
        <v>26</v>
      </c>
      <c r="M162" s="365" t="str">
        <f>VLOOKUP(L162,'пр.взв.'!B3:H171,2,FALSE)</f>
        <v>Скрябин Станислав Михайлович</v>
      </c>
      <c r="N162" s="345" t="str">
        <f>VLOOKUP(L162,'пр.взв.'!B3:H171,3,FALSE)</f>
        <v>18.12.1988 мс</v>
      </c>
      <c r="O162" s="345" t="str">
        <f>VLOOKUP(M162,'пр.взв.'!C3:I171,3,FALSE)</f>
        <v>УрФО</v>
      </c>
      <c r="P162" s="347" t="str">
        <f>VLOOKUP(L162,'пр.взв.'!B5:H171,5,FALSE)</f>
        <v>Свердловская обл.</v>
      </c>
      <c r="Q162" s="339"/>
      <c r="R162" s="339"/>
      <c r="S162" s="228"/>
      <c r="T162" s="358"/>
    </row>
    <row r="163" spans="1:20" ht="13.5" hidden="1" thickBot="1">
      <c r="A163" s="375"/>
      <c r="B163" s="364"/>
      <c r="C163" s="366"/>
      <c r="D163" s="346"/>
      <c r="E163" s="346"/>
      <c r="F163" s="342"/>
      <c r="G163" s="340"/>
      <c r="H163" s="340"/>
      <c r="I163" s="357"/>
      <c r="J163" s="357"/>
      <c r="K163" s="370"/>
      <c r="L163" s="364"/>
      <c r="M163" s="366"/>
      <c r="N163" s="346"/>
      <c r="O163" s="346"/>
      <c r="P163" s="342"/>
      <c r="Q163" s="340"/>
      <c r="R163" s="340"/>
      <c r="S163" s="357"/>
      <c r="T163" s="359"/>
    </row>
    <row r="164" spans="1:20" ht="12.75" hidden="1">
      <c r="A164" s="374">
        <v>6</v>
      </c>
      <c r="B164" s="377">
        <f>'пр.хода'!N15</f>
        <v>11</v>
      </c>
      <c r="C164" s="361" t="str">
        <f>VLOOKUP(B164,'пр.взв.'!B3:H586,2,FALSE)</f>
        <v>Анищенко Евгений Эдуардович</v>
      </c>
      <c r="D164" s="344" t="str">
        <f>VLOOKUP(B164,'пр.взв.'!B3:H173,3,FALSE)</f>
        <v>10.05.1992 мс</v>
      </c>
      <c r="E164" s="344" t="str">
        <f>VLOOKUP(C164,'пр.взв.'!C3:I173,3,FALSE)</f>
        <v>С-Пб</v>
      </c>
      <c r="F164" s="344" t="str">
        <f>VLOOKUP(B164,'пр.взв.'!B7:H173,5,FALSE)</f>
        <v>Санкт-Петербург</v>
      </c>
      <c r="G164" s="360"/>
      <c r="H164" s="376"/>
      <c r="I164" s="224"/>
      <c r="J164" s="215"/>
      <c r="K164" s="369">
        <v>8</v>
      </c>
      <c r="L164" s="377">
        <f>'пр.хода'!N64</f>
        <v>16</v>
      </c>
      <c r="M164" s="361" t="str">
        <f>VLOOKUP(L164,'пр.взв.'!B3:H173,2,FALSE)</f>
        <v>Кульян Григор Вачеганович</v>
      </c>
      <c r="N164" s="344" t="str">
        <f>VLOOKUP(L164,'пр.взв.'!B3:H173,3,FALSE)</f>
        <v>21.03.1986 кмс</v>
      </c>
      <c r="O164" s="344" t="str">
        <f>VLOOKUP(M164,'пр.взв.'!C3:I173,3,FALSE)</f>
        <v>ЮФО</v>
      </c>
      <c r="P164" s="344" t="str">
        <f>VLOOKUP(L164,'пр.взв.'!B7:H173,5,FALSE)</f>
        <v>Краснодарский кр.</v>
      </c>
      <c r="Q164" s="378"/>
      <c r="R164" s="376"/>
      <c r="S164" s="224"/>
      <c r="T164" s="380"/>
    </row>
    <row r="165" spans="1:20" ht="13.5" hidden="1" thickBot="1">
      <c r="A165" s="374"/>
      <c r="B165" s="372"/>
      <c r="C165" s="362"/>
      <c r="D165" s="342"/>
      <c r="E165" s="342"/>
      <c r="F165" s="342"/>
      <c r="G165" s="342"/>
      <c r="H165" s="342"/>
      <c r="I165" s="246"/>
      <c r="J165" s="217"/>
      <c r="K165" s="369"/>
      <c r="L165" s="372"/>
      <c r="M165" s="362"/>
      <c r="N165" s="342"/>
      <c r="O165" s="342"/>
      <c r="P165" s="342"/>
      <c r="Q165" s="342"/>
      <c r="R165" s="342"/>
      <c r="S165" s="246"/>
      <c r="T165" s="356"/>
    </row>
    <row r="166" spans="1:20" ht="12.75" hidden="1">
      <c r="A166" s="374"/>
      <c r="B166" s="363">
        <f>'пр.хода'!N18</f>
        <v>19</v>
      </c>
      <c r="C166" s="365" t="str">
        <f>VLOOKUP(B166,'пр.взв.'!B3:H588,2,FALSE)</f>
        <v>Акопян Артур Эдвардович</v>
      </c>
      <c r="D166" s="345" t="str">
        <f>VLOOKUP(B166,'пр.взв.'!B3:H175,3,FALSE)</f>
        <v>04.08.1993 мсмк</v>
      </c>
      <c r="E166" s="345" t="str">
        <f>VLOOKUP(C166,'пр.взв.'!C3:I175,3,FALSE)</f>
        <v>УрФО</v>
      </c>
      <c r="F166" s="345" t="str">
        <f>VLOOKUP(B166,'пр.взв.'!B9:H175,5,FALSE)</f>
        <v>Свердловская обл.</v>
      </c>
      <c r="G166" s="339"/>
      <c r="H166" s="339"/>
      <c r="I166" s="228"/>
      <c r="J166" s="228"/>
      <c r="K166" s="369"/>
      <c r="L166" s="363">
        <f>'пр.хода'!N67</f>
        <v>8</v>
      </c>
      <c r="M166" s="365" t="str">
        <f>VLOOKUP(L166,'пр.взв.'!B3:H175,2,FALSE)</f>
        <v>Онегов Никита Александрович</v>
      </c>
      <c r="N166" s="345" t="str">
        <f>VLOOKUP(L166,'пр.взв.'!B3:H175,3,FALSE)</f>
        <v>06.08.1988 мс</v>
      </c>
      <c r="O166" s="345" t="str">
        <f>VLOOKUP(M166,'пр.взв.'!C3:I175,3,FALSE)</f>
        <v>ЦФО</v>
      </c>
      <c r="P166" s="344" t="str">
        <f>VLOOKUP(L166,'пр.взв.'!B9:H175,5,FALSE)</f>
        <v>Владимирская обл.</v>
      </c>
      <c r="Q166" s="339"/>
      <c r="R166" s="339"/>
      <c r="S166" s="228"/>
      <c r="T166" s="358"/>
    </row>
    <row r="167" spans="1:20" ht="13.5" hidden="1" thickBot="1">
      <c r="A167" s="375"/>
      <c r="B167" s="364"/>
      <c r="C167" s="366"/>
      <c r="D167" s="346"/>
      <c r="E167" s="346"/>
      <c r="F167" s="346"/>
      <c r="G167" s="340"/>
      <c r="H167" s="340"/>
      <c r="I167" s="357"/>
      <c r="J167" s="357"/>
      <c r="K167" s="370"/>
      <c r="L167" s="364"/>
      <c r="M167" s="366"/>
      <c r="N167" s="346"/>
      <c r="O167" s="346"/>
      <c r="P167" s="346"/>
      <c r="Q167" s="340"/>
      <c r="R167" s="340"/>
      <c r="S167" s="357"/>
      <c r="T167" s="359"/>
    </row>
    <row r="168" spans="1:20" ht="15" hidden="1">
      <c r="A168" s="343" t="s">
        <v>220</v>
      </c>
      <c r="B168" s="343"/>
      <c r="C168" s="343"/>
      <c r="D168" s="343"/>
      <c r="E168" s="343"/>
      <c r="F168" s="343"/>
      <c r="G168" s="343"/>
      <c r="H168" s="343"/>
      <c r="I168" s="343"/>
      <c r="J168" s="343"/>
      <c r="K168" s="343" t="s">
        <v>221</v>
      </c>
      <c r="L168" s="343"/>
      <c r="M168" s="343"/>
      <c r="N168" s="343"/>
      <c r="O168" s="343"/>
      <c r="P168" s="343"/>
      <c r="Q168" s="343"/>
      <c r="R168" s="343"/>
      <c r="S168" s="343"/>
      <c r="T168" s="343"/>
    </row>
    <row r="169" spans="1:20" ht="12.75" hidden="1">
      <c r="A169" s="369">
        <v>9</v>
      </c>
      <c r="B169" s="377">
        <f>'пр.хода'!O10</f>
        <v>29</v>
      </c>
      <c r="C169" s="379" t="str">
        <f>VLOOKUP(B169,'пр.взв.'!B4:H591,2,FALSE)</f>
        <v>Амарян Гела Давидович</v>
      </c>
      <c r="D169" s="347" t="str">
        <f>VLOOKUP(B169,'пр.взв.'!B4:H178,3,FALSE)</f>
        <v>15.02.1996 мс</v>
      </c>
      <c r="E169" s="347" t="str">
        <f>VLOOKUP(C169,'пр.взв.'!C4:I178,3,FALSE)</f>
        <v>Моск</v>
      </c>
      <c r="F169" s="347" t="str">
        <f>VLOOKUP(B169,'пр.взв.'!B4:H178,5,FALSE)</f>
        <v>Москва</v>
      </c>
      <c r="G169" s="378"/>
      <c r="H169" s="376"/>
      <c r="I169" s="224"/>
      <c r="J169" s="215"/>
      <c r="K169" s="369">
        <v>11</v>
      </c>
      <c r="L169" s="377">
        <f>'пр.хода'!O59</f>
        <v>26</v>
      </c>
      <c r="M169" s="379" t="str">
        <f>VLOOKUP(L169,'пр.взв.'!B4:H178,2,FALSE)</f>
        <v>Скрябин Станислав Михайлович</v>
      </c>
      <c r="N169" s="347" t="str">
        <f>VLOOKUP(L169,'пр.взв.'!B4:H178,3,FALSE)</f>
        <v>18.12.1988 мс</v>
      </c>
      <c r="O169" s="347" t="str">
        <f>VLOOKUP(M169,'пр.взв.'!C4:I178,3,FALSE)</f>
        <v>УрФО</v>
      </c>
      <c r="P169" s="347" t="str">
        <f>VLOOKUP(L169,'пр.взв.'!B4:H178,5,FALSE)</f>
        <v>Свердловская обл.</v>
      </c>
      <c r="Q169" s="378"/>
      <c r="R169" s="376"/>
      <c r="S169" s="224"/>
      <c r="T169" s="215"/>
    </row>
    <row r="170" spans="1:20" ht="12.75" hidden="1">
      <c r="A170" s="369"/>
      <c r="B170" s="372"/>
      <c r="C170" s="362"/>
      <c r="D170" s="342"/>
      <c r="E170" s="342"/>
      <c r="F170" s="342"/>
      <c r="G170" s="342"/>
      <c r="H170" s="342"/>
      <c r="I170" s="246"/>
      <c r="J170" s="217"/>
      <c r="K170" s="369"/>
      <c r="L170" s="372"/>
      <c r="M170" s="362"/>
      <c r="N170" s="342"/>
      <c r="O170" s="342"/>
      <c r="P170" s="342"/>
      <c r="Q170" s="342"/>
      <c r="R170" s="342"/>
      <c r="S170" s="246"/>
      <c r="T170" s="217"/>
    </row>
    <row r="171" spans="1:20" ht="12.75" hidden="1">
      <c r="A171" s="369"/>
      <c r="B171" s="363">
        <f>'пр.хода'!O13</f>
        <v>17</v>
      </c>
      <c r="C171" s="365" t="str">
        <f>VLOOKUP(B171,'пр.взв.'!B4:H593,2,FALSE)</f>
        <v>Сарайкин Александр Вячеславович</v>
      </c>
      <c r="D171" s="345" t="str">
        <f>VLOOKUP(B171,'пр.взв.'!B4:H180,3,FALSE)</f>
        <v>03.07.1993 мс</v>
      </c>
      <c r="E171" s="345" t="str">
        <f>VLOOKUP(C171,'пр.взв.'!C4:I180,3,FALSE)</f>
        <v>ЦФО</v>
      </c>
      <c r="F171" s="345" t="str">
        <f>VLOOKUP(B171,'пр.взв.'!B6:H180,5,FALSE)</f>
        <v>Рязанская обл.</v>
      </c>
      <c r="G171" s="339"/>
      <c r="H171" s="339"/>
      <c r="I171" s="228"/>
      <c r="J171" s="228"/>
      <c r="K171" s="369"/>
      <c r="L171" s="363">
        <f>'пр.хода'!O62</f>
        <v>30</v>
      </c>
      <c r="M171" s="365" t="str">
        <f>VLOOKUP(L171,'пр.взв.'!B4:H180,2,FALSE)</f>
        <v>Гончаров Николай Сергеевич</v>
      </c>
      <c r="N171" s="345" t="str">
        <f>VLOOKUP(L171,'пр.взв.'!B4:H180,3,FALSE)</f>
        <v>28.12.1993 мс</v>
      </c>
      <c r="O171" s="345" t="str">
        <f>VLOOKUP(M171,'пр.взв.'!C4:I180,3,FALSE)</f>
        <v>С-Пб</v>
      </c>
      <c r="P171" s="345" t="str">
        <f>VLOOKUP(L171,'пр.взв.'!B6:H180,5,FALSE)</f>
        <v>Санкт-Петербург</v>
      </c>
      <c r="Q171" s="339"/>
      <c r="R171" s="339"/>
      <c r="S171" s="228"/>
      <c r="T171" s="228"/>
    </row>
    <row r="172" spans="1:20" ht="13.5" hidden="1" thickBot="1">
      <c r="A172" s="370"/>
      <c r="B172" s="364"/>
      <c r="C172" s="366"/>
      <c r="D172" s="346"/>
      <c r="E172" s="346"/>
      <c r="F172" s="346"/>
      <c r="G172" s="340"/>
      <c r="H172" s="340"/>
      <c r="I172" s="357"/>
      <c r="J172" s="357"/>
      <c r="K172" s="370"/>
      <c r="L172" s="364"/>
      <c r="M172" s="366"/>
      <c r="N172" s="346"/>
      <c r="O172" s="346"/>
      <c r="P172" s="346"/>
      <c r="Q172" s="340"/>
      <c r="R172" s="340"/>
      <c r="S172" s="357"/>
      <c r="T172" s="357"/>
    </row>
    <row r="173" spans="1:20" ht="12.75" hidden="1">
      <c r="A173" s="368">
        <v>10</v>
      </c>
      <c r="B173" s="371">
        <f>'пр.хода'!O17</f>
        <v>19</v>
      </c>
      <c r="C173" s="361" t="str">
        <f>VLOOKUP(B173,'пр.взв.'!B4:H595,2,FALSE)</f>
        <v>Акопян Артур Эдвардович</v>
      </c>
      <c r="D173" s="344" t="str">
        <f>VLOOKUP(B173,'пр.взв.'!B4:H182,3,FALSE)</f>
        <v>04.08.1993 мсмк</v>
      </c>
      <c r="E173" s="344" t="str">
        <f>VLOOKUP(C173,'пр.взв.'!C4:I182,3,FALSE)</f>
        <v>УрФО</v>
      </c>
      <c r="F173" s="344" t="str">
        <f>VLOOKUP(B173,'пр.взв.'!B8:H182,5,FALSE)</f>
        <v>Свердловская обл.</v>
      </c>
      <c r="G173" s="360"/>
      <c r="H173" s="341"/>
      <c r="I173" s="354"/>
      <c r="J173" s="367"/>
      <c r="K173" s="368">
        <v>12</v>
      </c>
      <c r="L173" s="371">
        <f>'пр.хода'!O66</f>
        <v>8</v>
      </c>
      <c r="M173" s="361" t="str">
        <f>VLOOKUP(L173,'пр.взв.'!B4:H182,2,FALSE)</f>
        <v>Онегов Никита Александрович</v>
      </c>
      <c r="N173" s="344" t="str">
        <f>VLOOKUP(L173,'пр.взв.'!B4:H182,3,FALSE)</f>
        <v>06.08.1988 мс</v>
      </c>
      <c r="O173" s="344" t="str">
        <f>VLOOKUP(M173,'пр.взв.'!C4:I182,3,FALSE)</f>
        <v>ЦФО</v>
      </c>
      <c r="P173" s="347" t="str">
        <f>VLOOKUP(L173,'пр.взв.'!B8:H182,5,FALSE)</f>
        <v>Владимирская обл.</v>
      </c>
      <c r="Q173" s="360"/>
      <c r="R173" s="341"/>
      <c r="S173" s="354"/>
      <c r="T173" s="367"/>
    </row>
    <row r="174" spans="1:20" ht="12.75" hidden="1">
      <c r="A174" s="369"/>
      <c r="B174" s="372"/>
      <c r="C174" s="362"/>
      <c r="D174" s="342"/>
      <c r="E174" s="342"/>
      <c r="F174" s="342"/>
      <c r="G174" s="342"/>
      <c r="H174" s="342"/>
      <c r="I174" s="246"/>
      <c r="J174" s="217"/>
      <c r="K174" s="369"/>
      <c r="L174" s="372"/>
      <c r="M174" s="362"/>
      <c r="N174" s="342"/>
      <c r="O174" s="342"/>
      <c r="P174" s="342"/>
      <c r="Q174" s="342"/>
      <c r="R174" s="342"/>
      <c r="S174" s="246"/>
      <c r="T174" s="217"/>
    </row>
    <row r="175" spans="1:20" ht="12.75" hidden="1">
      <c r="A175" s="369"/>
      <c r="B175" s="363">
        <f>'пр.хода'!O20</f>
        <v>23</v>
      </c>
      <c r="C175" s="365" t="str">
        <f>VLOOKUP(B175,'пр.взв.'!B4:H597,2,FALSE)</f>
        <v>Одинцов Григорий Сергеевич</v>
      </c>
      <c r="D175" s="345" t="str">
        <f>VLOOKUP(B175,'пр.взв.'!B4:H184,3,FALSE)</f>
        <v>18.08.1992 мс</v>
      </c>
      <c r="E175" s="345" t="str">
        <f>VLOOKUP(C175,'пр.взв.'!C4:I184,3,FALSE)</f>
        <v>ЦФО</v>
      </c>
      <c r="F175" s="347" t="str">
        <f>VLOOKUP(B175,'пр.взв.'!B10:H184,5,FALSE)</f>
        <v>Рязанская обл.</v>
      </c>
      <c r="G175" s="339"/>
      <c r="H175" s="339"/>
      <c r="I175" s="228"/>
      <c r="J175" s="228"/>
      <c r="K175" s="369"/>
      <c r="L175" s="363">
        <f>'пр.хода'!O69</f>
        <v>28</v>
      </c>
      <c r="M175" s="365" t="str">
        <f>VLOOKUP(L175,'пр.взв.'!B4:H184,2,FALSE)</f>
        <v>Николаев Владимир Владимирович</v>
      </c>
      <c r="N175" s="345" t="str">
        <f>VLOOKUP(L175,'пр.взв.'!B4:H184,3,FALSE)</f>
        <v>27.03.1991 мс</v>
      </c>
      <c r="O175" s="345" t="str">
        <f>VLOOKUP(M175,'пр.взв.'!C4:I184,3,FALSE)</f>
        <v>УрФО</v>
      </c>
      <c r="P175" s="345" t="str">
        <f>VLOOKUP(L175,'пр.взв.'!B10:H184,5,FALSE)</f>
        <v>Свердловская обл.</v>
      </c>
      <c r="Q175" s="339"/>
      <c r="R175" s="339"/>
      <c r="S175" s="228"/>
      <c r="T175" s="228"/>
    </row>
    <row r="176" spans="1:20" ht="13.5" hidden="1" thickBot="1">
      <c r="A176" s="370"/>
      <c r="B176" s="364"/>
      <c r="C176" s="366"/>
      <c r="D176" s="346"/>
      <c r="E176" s="346"/>
      <c r="F176" s="346"/>
      <c r="G176" s="340"/>
      <c r="H176" s="340"/>
      <c r="I176" s="357"/>
      <c r="J176" s="357"/>
      <c r="K176" s="370"/>
      <c r="L176" s="364"/>
      <c r="M176" s="366"/>
      <c r="N176" s="346"/>
      <c r="O176" s="346"/>
      <c r="P176" s="346"/>
      <c r="Q176" s="340"/>
      <c r="R176" s="340"/>
      <c r="S176" s="357"/>
      <c r="T176" s="357"/>
    </row>
    <row r="177" spans="1:13" ht="15.75" hidden="1" thickBot="1">
      <c r="A177" s="343" t="s">
        <v>220</v>
      </c>
      <c r="B177" s="343"/>
      <c r="C177" s="343"/>
      <c r="D177" s="343"/>
      <c r="E177" s="343"/>
      <c r="F177" s="343"/>
      <c r="G177" s="343"/>
      <c r="H177" s="343"/>
      <c r="I177" s="343"/>
      <c r="J177" s="343"/>
      <c r="M177" s="50"/>
    </row>
    <row r="178" spans="1:20" ht="12.75">
      <c r="A178" s="373">
        <v>13</v>
      </c>
      <c r="B178" s="371">
        <f>'пр.хода'!P12</f>
        <v>29</v>
      </c>
      <c r="C178" s="361" t="str">
        <f>VLOOKUP(B178,'пр.взв.'!B5:H600,2,FALSE)</f>
        <v>Амарян Гела Давидович</v>
      </c>
      <c r="D178" s="344" t="str">
        <f>VLOOKUP(B178,'пр.взв.'!B5:H187,3,FALSE)</f>
        <v>15.02.1996 мс</v>
      </c>
      <c r="E178" s="344" t="str">
        <f>VLOOKUP(C178,'пр.взв.'!C5:I187,3,FALSE)</f>
        <v>Моск</v>
      </c>
      <c r="F178" s="344" t="str">
        <f>VLOOKUP(B178,'пр.взв.'!B5:H187,5,FALSE)</f>
        <v>Москва</v>
      </c>
      <c r="G178" s="360"/>
      <c r="H178" s="341"/>
      <c r="I178" s="354"/>
      <c r="J178" s="367"/>
      <c r="K178" s="368">
        <v>14</v>
      </c>
      <c r="L178" s="371">
        <f>'пр.хода'!P61</f>
        <v>26</v>
      </c>
      <c r="M178" s="361" t="str">
        <f>VLOOKUP(L178,'пр.взв.'!B5:H187,2,FALSE)</f>
        <v>Скрябин Станислав Михайлович</v>
      </c>
      <c r="N178" s="344" t="str">
        <f>VLOOKUP(L178,'пр.взв.'!B5:H187,3,FALSE)</f>
        <v>18.12.1988 мс</v>
      </c>
      <c r="O178" s="344" t="str">
        <f>VLOOKUP(M178,'пр.взв.'!C5:I187,3,FALSE)</f>
        <v>УрФО</v>
      </c>
      <c r="P178" s="344" t="str">
        <f>VLOOKUP(L178,'пр.взв.'!B5:H187,5,FALSE)</f>
        <v>Свердловская обл.</v>
      </c>
      <c r="Q178" s="360"/>
      <c r="R178" s="341"/>
      <c r="S178" s="354"/>
      <c r="T178" s="355"/>
    </row>
    <row r="179" spans="1:20" ht="12.75">
      <c r="A179" s="374"/>
      <c r="B179" s="372"/>
      <c r="C179" s="362"/>
      <c r="D179" s="342"/>
      <c r="E179" s="342"/>
      <c r="F179" s="342"/>
      <c r="G179" s="342"/>
      <c r="H179" s="342"/>
      <c r="I179" s="246"/>
      <c r="J179" s="217"/>
      <c r="K179" s="369"/>
      <c r="L179" s="372"/>
      <c r="M179" s="362"/>
      <c r="N179" s="342"/>
      <c r="O179" s="342"/>
      <c r="P179" s="342"/>
      <c r="Q179" s="342"/>
      <c r="R179" s="342"/>
      <c r="S179" s="246"/>
      <c r="T179" s="356"/>
    </row>
    <row r="180" spans="1:20" ht="12.75">
      <c r="A180" s="374"/>
      <c r="B180" s="363">
        <f>'пр.хода'!P19</f>
        <v>19</v>
      </c>
      <c r="C180" s="365" t="str">
        <f>VLOOKUP(B180,'пр.взв.'!B5:H602,2,FALSE)</f>
        <v>Акопян Артур Эдвардович</v>
      </c>
      <c r="D180" s="345" t="str">
        <f>VLOOKUP(B180,'пр.взв.'!B5:H189,3,FALSE)</f>
        <v>04.08.1993 мсмк</v>
      </c>
      <c r="E180" s="345" t="str">
        <f>VLOOKUP(C180,'пр.взв.'!C5:I189,3,FALSE)</f>
        <v>УрФО</v>
      </c>
      <c r="F180" s="345" t="str">
        <f>VLOOKUP(B180,'пр.взв.'!B5:H189,5,FALSE)</f>
        <v>Свердловская обл.</v>
      </c>
      <c r="G180" s="339"/>
      <c r="H180" s="339"/>
      <c r="I180" s="228"/>
      <c r="J180" s="228"/>
      <c r="K180" s="369"/>
      <c r="L180" s="363">
        <f>'пр.хода'!P68</f>
        <v>8</v>
      </c>
      <c r="M180" s="365" t="str">
        <f>VLOOKUP(L180,'пр.взв.'!B5:H189,2,FALSE)</f>
        <v>Онегов Никита Александрович</v>
      </c>
      <c r="N180" s="345" t="str">
        <f>VLOOKUP(L180,'пр.взв.'!B5:H189,3,FALSE)</f>
        <v>06.08.1988 мс</v>
      </c>
      <c r="O180" s="345" t="str">
        <f>VLOOKUP(M180,'пр.взв.'!C5:I189,3,FALSE)</f>
        <v>ЦФО</v>
      </c>
      <c r="P180" s="345" t="str">
        <f>VLOOKUP(L180,'пр.взв.'!B5:H189,5,FALSE)</f>
        <v>Владимирская обл.</v>
      </c>
      <c r="Q180" s="339"/>
      <c r="R180" s="339"/>
      <c r="S180" s="228"/>
      <c r="T180" s="358"/>
    </row>
    <row r="181" spans="1:20" ht="13.5" thickBot="1">
      <c r="A181" s="375"/>
      <c r="B181" s="364"/>
      <c r="C181" s="366"/>
      <c r="D181" s="346"/>
      <c r="E181" s="346"/>
      <c r="F181" s="346"/>
      <c r="G181" s="340"/>
      <c r="H181" s="340"/>
      <c r="I181" s="357"/>
      <c r="J181" s="357"/>
      <c r="K181" s="370"/>
      <c r="L181" s="364"/>
      <c r="M181" s="366"/>
      <c r="N181" s="346"/>
      <c r="O181" s="346"/>
      <c r="P181" s="346"/>
      <c r="Q181" s="340"/>
      <c r="R181" s="340"/>
      <c r="S181" s="357"/>
      <c r="T181" s="359"/>
    </row>
  </sheetData>
  <sheetProtection/>
  <mergeCells count="1563">
    <mergeCell ref="A159:J159"/>
    <mergeCell ref="K159:T159"/>
    <mergeCell ref="A168:J168"/>
    <mergeCell ref="K168:T168"/>
    <mergeCell ref="C162:C163"/>
    <mergeCell ref="D162:D163"/>
    <mergeCell ref="F162:F163"/>
    <mergeCell ref="H160:H161"/>
    <mergeCell ref="E160:E161"/>
    <mergeCell ref="I160:I161"/>
    <mergeCell ref="S98:S99"/>
    <mergeCell ref="T98:T99"/>
    <mergeCell ref="B100:B101"/>
    <mergeCell ref="C100:C101"/>
    <mergeCell ref="D100:D101"/>
    <mergeCell ref="F100:F101"/>
    <mergeCell ref="G100:G101"/>
    <mergeCell ref="H100:H101"/>
    <mergeCell ref="I100:I101"/>
    <mergeCell ref="J100:J101"/>
    <mergeCell ref="J98:J99"/>
    <mergeCell ref="K98:K101"/>
    <mergeCell ref="L98:L99"/>
    <mergeCell ref="M98:M99"/>
    <mergeCell ref="L100:L101"/>
    <mergeCell ref="M100:M101"/>
    <mergeCell ref="S96:S97"/>
    <mergeCell ref="T96:T97"/>
    <mergeCell ref="A98:A101"/>
    <mergeCell ref="B98:B99"/>
    <mergeCell ref="C98:C99"/>
    <mergeCell ref="D98:D99"/>
    <mergeCell ref="F98:F99"/>
    <mergeCell ref="G98:G99"/>
    <mergeCell ref="H98:H99"/>
    <mergeCell ref="I98:I99"/>
    <mergeCell ref="S94:S95"/>
    <mergeCell ref="T94:T95"/>
    <mergeCell ref="B96:B97"/>
    <mergeCell ref="C96:C97"/>
    <mergeCell ref="D96:D97"/>
    <mergeCell ref="F96:F97"/>
    <mergeCell ref="G96:G97"/>
    <mergeCell ref="H96:H97"/>
    <mergeCell ref="I96:I97"/>
    <mergeCell ref="J96:J97"/>
    <mergeCell ref="F94:F95"/>
    <mergeCell ref="G94:G95"/>
    <mergeCell ref="H94:H95"/>
    <mergeCell ref="I94:I95"/>
    <mergeCell ref="A94:A97"/>
    <mergeCell ref="B94:B95"/>
    <mergeCell ref="C94:C95"/>
    <mergeCell ref="D94:D95"/>
    <mergeCell ref="I92:I93"/>
    <mergeCell ref="J92:J93"/>
    <mergeCell ref="S92:S93"/>
    <mergeCell ref="T92:T93"/>
    <mergeCell ref="N92:N93"/>
    <mergeCell ref="P92:P93"/>
    <mergeCell ref="Q92:Q93"/>
    <mergeCell ref="R92:R93"/>
    <mergeCell ref="L92:L93"/>
    <mergeCell ref="M92:M93"/>
    <mergeCell ref="S80:S81"/>
    <mergeCell ref="J80:J81"/>
    <mergeCell ref="A90:A93"/>
    <mergeCell ref="K90:K93"/>
    <mergeCell ref="B92:B93"/>
    <mergeCell ref="C92:C93"/>
    <mergeCell ref="D92:D93"/>
    <mergeCell ref="F92:F93"/>
    <mergeCell ref="G92:G93"/>
    <mergeCell ref="H92:H93"/>
    <mergeCell ref="A82:A85"/>
    <mergeCell ref="K82:K85"/>
    <mergeCell ref="A86:A89"/>
    <mergeCell ref="K86:K89"/>
    <mergeCell ref="J84:J85"/>
    <mergeCell ref="B82:B83"/>
    <mergeCell ref="C82:C83"/>
    <mergeCell ref="D82:D83"/>
    <mergeCell ref="F82:F83"/>
    <mergeCell ref="G82:G83"/>
    <mergeCell ref="T78:T79"/>
    <mergeCell ref="O78:O79"/>
    <mergeCell ref="N80:N81"/>
    <mergeCell ref="R78:R79"/>
    <mergeCell ref="N78:N79"/>
    <mergeCell ref="O80:O81"/>
    <mergeCell ref="T80:T81"/>
    <mergeCell ref="P80:P81"/>
    <mergeCell ref="Q80:Q81"/>
    <mergeCell ref="R80:R81"/>
    <mergeCell ref="F80:F81"/>
    <mergeCell ref="H78:H79"/>
    <mergeCell ref="I78:I79"/>
    <mergeCell ref="S78:S79"/>
    <mergeCell ref="L78:L79"/>
    <mergeCell ref="M78:M79"/>
    <mergeCell ref="I80:I81"/>
    <mergeCell ref="K78:K81"/>
    <mergeCell ref="L80:L81"/>
    <mergeCell ref="M80:M81"/>
    <mergeCell ref="G80:G81"/>
    <mergeCell ref="H80:H81"/>
    <mergeCell ref="I76:I77"/>
    <mergeCell ref="J76:J77"/>
    <mergeCell ref="H76:H77"/>
    <mergeCell ref="J78:J79"/>
    <mergeCell ref="F78:F79"/>
    <mergeCell ref="G78:G79"/>
    <mergeCell ref="B76:B77"/>
    <mergeCell ref="C76:C77"/>
    <mergeCell ref="F76:F77"/>
    <mergeCell ref="G76:G77"/>
    <mergeCell ref="D76:D77"/>
    <mergeCell ref="A78:A81"/>
    <mergeCell ref="B78:B79"/>
    <mergeCell ref="C78:C79"/>
    <mergeCell ref="D78:D79"/>
    <mergeCell ref="B80:B81"/>
    <mergeCell ref="C80:C81"/>
    <mergeCell ref="D80:D81"/>
    <mergeCell ref="I74:I75"/>
    <mergeCell ref="S74:S75"/>
    <mergeCell ref="T74:T75"/>
    <mergeCell ref="S76:S77"/>
    <mergeCell ref="T76:T77"/>
    <mergeCell ref="K74:K77"/>
    <mergeCell ref="J74:J75"/>
    <mergeCell ref="P74:P75"/>
    <mergeCell ref="L76:L77"/>
    <mergeCell ref="M76:M77"/>
    <mergeCell ref="H74:H75"/>
    <mergeCell ref="B74:B75"/>
    <mergeCell ref="C74:C75"/>
    <mergeCell ref="D74:D75"/>
    <mergeCell ref="G74:G75"/>
    <mergeCell ref="T58:T59"/>
    <mergeCell ref="A72:A73"/>
    <mergeCell ref="B72:B73"/>
    <mergeCell ref="C72:C73"/>
    <mergeCell ref="D72:D73"/>
    <mergeCell ref="G72:G73"/>
    <mergeCell ref="H72:H73"/>
    <mergeCell ref="I72:I73"/>
    <mergeCell ref="H58:H59"/>
    <mergeCell ref="N58:N59"/>
    <mergeCell ref="A74:A77"/>
    <mergeCell ref="S72:S73"/>
    <mergeCell ref="T72:T73"/>
    <mergeCell ref="T38:T39"/>
    <mergeCell ref="A58:A61"/>
    <mergeCell ref="B58:B59"/>
    <mergeCell ref="C58:C59"/>
    <mergeCell ref="D58:D59"/>
    <mergeCell ref="F58:F59"/>
    <mergeCell ref="G58:G59"/>
    <mergeCell ref="P58:P59"/>
    <mergeCell ref="J40:J41"/>
    <mergeCell ref="L40:L41"/>
    <mergeCell ref="M40:M41"/>
    <mergeCell ref="M56:M57"/>
    <mergeCell ref="N46:N47"/>
    <mergeCell ref="P46:P47"/>
    <mergeCell ref="P44:P45"/>
    <mergeCell ref="O44:O45"/>
    <mergeCell ref="J48:J49"/>
    <mergeCell ref="I38:I39"/>
    <mergeCell ref="M60:M61"/>
    <mergeCell ref="S38:S39"/>
    <mergeCell ref="Q58:Q59"/>
    <mergeCell ref="R58:R59"/>
    <mergeCell ref="J58:J59"/>
    <mergeCell ref="K58:K61"/>
    <mergeCell ref="J38:J39"/>
    <mergeCell ref="J54:J55"/>
    <mergeCell ref="L56:L57"/>
    <mergeCell ref="S104:S105"/>
    <mergeCell ref="T104:T105"/>
    <mergeCell ref="S102:S103"/>
    <mergeCell ref="T102:T103"/>
    <mergeCell ref="N98:N99"/>
    <mergeCell ref="P98:P99"/>
    <mergeCell ref="Q100:Q101"/>
    <mergeCell ref="R100:R101"/>
    <mergeCell ref="S100:S101"/>
    <mergeCell ref="T100:T101"/>
    <mergeCell ref="D40:D41"/>
    <mergeCell ref="F40:F41"/>
    <mergeCell ref="K38:K41"/>
    <mergeCell ref="L38:L39"/>
    <mergeCell ref="F38:F39"/>
    <mergeCell ref="G38:G39"/>
    <mergeCell ref="Q96:Q97"/>
    <mergeCell ref="R96:R97"/>
    <mergeCell ref="R104:R105"/>
    <mergeCell ref="I58:I59"/>
    <mergeCell ref="N38:N39"/>
    <mergeCell ref="P38:P39"/>
    <mergeCell ref="Q38:Q39"/>
    <mergeCell ref="N96:N97"/>
    <mergeCell ref="P96:P97"/>
    <mergeCell ref="P104:P105"/>
    <mergeCell ref="Q104:Q105"/>
    <mergeCell ref="L104:L105"/>
    <mergeCell ref="A38:A41"/>
    <mergeCell ref="B38:B39"/>
    <mergeCell ref="C38:C39"/>
    <mergeCell ref="D38:D39"/>
    <mergeCell ref="B40:B41"/>
    <mergeCell ref="C40:C41"/>
    <mergeCell ref="M104:M105"/>
    <mergeCell ref="N100:N101"/>
    <mergeCell ref="P100:P101"/>
    <mergeCell ref="G104:G105"/>
    <mergeCell ref="H104:H105"/>
    <mergeCell ref="I104:I105"/>
    <mergeCell ref="J104:J105"/>
    <mergeCell ref="M102:M103"/>
    <mergeCell ref="N104:N105"/>
    <mergeCell ref="Q102:Q103"/>
    <mergeCell ref="R102:R103"/>
    <mergeCell ref="N102:N103"/>
    <mergeCell ref="P102:P103"/>
    <mergeCell ref="A102:A105"/>
    <mergeCell ref="B102:B103"/>
    <mergeCell ref="C102:C103"/>
    <mergeCell ref="D102:D103"/>
    <mergeCell ref="B104:B105"/>
    <mergeCell ref="C104:C105"/>
    <mergeCell ref="D104:D105"/>
    <mergeCell ref="F104:F105"/>
    <mergeCell ref="Q98:Q99"/>
    <mergeCell ref="R98:R99"/>
    <mergeCell ref="F102:F103"/>
    <mergeCell ref="G102:G103"/>
    <mergeCell ref="H102:H103"/>
    <mergeCell ref="I102:I103"/>
    <mergeCell ref="J102:J103"/>
    <mergeCell ref="K102:K105"/>
    <mergeCell ref="L102:L103"/>
    <mergeCell ref="N94:N95"/>
    <mergeCell ref="P94:P95"/>
    <mergeCell ref="Q94:Q95"/>
    <mergeCell ref="R94:R95"/>
    <mergeCell ref="J94:J95"/>
    <mergeCell ref="M96:M97"/>
    <mergeCell ref="K94:K97"/>
    <mergeCell ref="L94:L95"/>
    <mergeCell ref="M94:M95"/>
    <mergeCell ref="L96:L97"/>
    <mergeCell ref="S90:S91"/>
    <mergeCell ref="T90:T91"/>
    <mergeCell ref="N90:N91"/>
    <mergeCell ref="P90:P91"/>
    <mergeCell ref="Q90:Q91"/>
    <mergeCell ref="R90:R91"/>
    <mergeCell ref="O90:O91"/>
    <mergeCell ref="L90:L91"/>
    <mergeCell ref="M90:M91"/>
    <mergeCell ref="S88:S89"/>
    <mergeCell ref="T88:T89"/>
    <mergeCell ref="N88:N89"/>
    <mergeCell ref="P88:P89"/>
    <mergeCell ref="Q88:Q89"/>
    <mergeCell ref="R88:R89"/>
    <mergeCell ref="L88:L89"/>
    <mergeCell ref="M88:M89"/>
    <mergeCell ref="B90:B91"/>
    <mergeCell ref="C90:C91"/>
    <mergeCell ref="D90:D91"/>
    <mergeCell ref="F90:F91"/>
    <mergeCell ref="G90:G91"/>
    <mergeCell ref="H90:H91"/>
    <mergeCell ref="I90:I91"/>
    <mergeCell ref="J90:J91"/>
    <mergeCell ref="T86:T87"/>
    <mergeCell ref="B88:B89"/>
    <mergeCell ref="C88:C89"/>
    <mergeCell ref="D88:D89"/>
    <mergeCell ref="F88:F89"/>
    <mergeCell ref="G88:G89"/>
    <mergeCell ref="H88:H89"/>
    <mergeCell ref="I88:I89"/>
    <mergeCell ref="N86:N87"/>
    <mergeCell ref="J88:J89"/>
    <mergeCell ref="P86:P87"/>
    <mergeCell ref="Q86:Q87"/>
    <mergeCell ref="R86:R87"/>
    <mergeCell ref="S84:S85"/>
    <mergeCell ref="P84:P85"/>
    <mergeCell ref="Q84:Q85"/>
    <mergeCell ref="R84:R85"/>
    <mergeCell ref="S86:S87"/>
    <mergeCell ref="T84:T85"/>
    <mergeCell ref="B86:B87"/>
    <mergeCell ref="C86:C87"/>
    <mergeCell ref="D86:D87"/>
    <mergeCell ref="F86:F87"/>
    <mergeCell ref="G86:G87"/>
    <mergeCell ref="H86:H87"/>
    <mergeCell ref="I86:I87"/>
    <mergeCell ref="J86:J87"/>
    <mergeCell ref="N84:N85"/>
    <mergeCell ref="L84:L85"/>
    <mergeCell ref="M84:M85"/>
    <mergeCell ref="L86:L87"/>
    <mergeCell ref="M86:M87"/>
    <mergeCell ref="S82:S83"/>
    <mergeCell ref="Q82:Q83"/>
    <mergeCell ref="R82:R83"/>
    <mergeCell ref="J82:J83"/>
    <mergeCell ref="L82:L83"/>
    <mergeCell ref="M82:M83"/>
    <mergeCell ref="T82:T83"/>
    <mergeCell ref="B84:B85"/>
    <mergeCell ref="C84:C85"/>
    <mergeCell ref="D84:D85"/>
    <mergeCell ref="F84:F85"/>
    <mergeCell ref="G84:G85"/>
    <mergeCell ref="H84:H85"/>
    <mergeCell ref="I84:I85"/>
    <mergeCell ref="N82:N83"/>
    <mergeCell ref="P82:P83"/>
    <mergeCell ref="H82:H83"/>
    <mergeCell ref="I82:I83"/>
    <mergeCell ref="F74:F75"/>
    <mergeCell ref="R76:R77"/>
    <mergeCell ref="P78:P79"/>
    <mergeCell ref="Q78:Q79"/>
    <mergeCell ref="R74:R75"/>
    <mergeCell ref="Q74:Q75"/>
    <mergeCell ref="P76:P77"/>
    <mergeCell ref="Q76:Q77"/>
    <mergeCell ref="N76:N77"/>
    <mergeCell ref="L74:L75"/>
    <mergeCell ref="M74:M75"/>
    <mergeCell ref="N74:N75"/>
    <mergeCell ref="Q72:Q73"/>
    <mergeCell ref="R72:R73"/>
    <mergeCell ref="J72:J73"/>
    <mergeCell ref="K72:K73"/>
    <mergeCell ref="L72:L73"/>
    <mergeCell ref="M72:M73"/>
    <mergeCell ref="N72:N73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N66:N67"/>
    <mergeCell ref="P66:P67"/>
    <mergeCell ref="Q66:Q67"/>
    <mergeCell ref="R66:R67"/>
    <mergeCell ref="J66:J67"/>
    <mergeCell ref="K66:K69"/>
    <mergeCell ref="L66:L67"/>
    <mergeCell ref="M66:M67"/>
    <mergeCell ref="A66:A69"/>
    <mergeCell ref="B66:B67"/>
    <mergeCell ref="C66:C67"/>
    <mergeCell ref="D66:D67"/>
    <mergeCell ref="T64:T65"/>
    <mergeCell ref="F66:F67"/>
    <mergeCell ref="G66:G67"/>
    <mergeCell ref="N64:N65"/>
    <mergeCell ref="P64:P65"/>
    <mergeCell ref="G64:G65"/>
    <mergeCell ref="H64:H65"/>
    <mergeCell ref="I64:I65"/>
    <mergeCell ref="J64:J65"/>
    <mergeCell ref="K62:K65"/>
    <mergeCell ref="F64:F65"/>
    <mergeCell ref="Q64:Q65"/>
    <mergeCell ref="R64:R65"/>
    <mergeCell ref="S62:S63"/>
    <mergeCell ref="S64:S65"/>
    <mergeCell ref="L62:L63"/>
    <mergeCell ref="L64:L65"/>
    <mergeCell ref="M64:M65"/>
    <mergeCell ref="F62:F63"/>
    <mergeCell ref="G62:G63"/>
    <mergeCell ref="T60:T61"/>
    <mergeCell ref="S60:S61"/>
    <mergeCell ref="O64:O65"/>
    <mergeCell ref="N62:N63"/>
    <mergeCell ref="P62:P63"/>
    <mergeCell ref="Q62:Q63"/>
    <mergeCell ref="R62:R63"/>
    <mergeCell ref="T62:T63"/>
    <mergeCell ref="Q60:Q61"/>
    <mergeCell ref="R60:R61"/>
    <mergeCell ref="A62:A65"/>
    <mergeCell ref="B62:B63"/>
    <mergeCell ref="C62:C63"/>
    <mergeCell ref="D62:D63"/>
    <mergeCell ref="B64:B65"/>
    <mergeCell ref="C64:C65"/>
    <mergeCell ref="D64:D65"/>
    <mergeCell ref="H62:H63"/>
    <mergeCell ref="I62:I63"/>
    <mergeCell ref="J62:J63"/>
    <mergeCell ref="P60:P61"/>
    <mergeCell ref="O62:O63"/>
    <mergeCell ref="O60:O61"/>
    <mergeCell ref="M62:M63"/>
    <mergeCell ref="T56:T57"/>
    <mergeCell ref="L58:L59"/>
    <mergeCell ref="M58:M59"/>
    <mergeCell ref="J60:J61"/>
    <mergeCell ref="L60:L61"/>
    <mergeCell ref="J56:J57"/>
    <mergeCell ref="S58:S59"/>
    <mergeCell ref="K54:K57"/>
    <mergeCell ref="L54:L55"/>
    <mergeCell ref="M54:M55"/>
    <mergeCell ref="B60:B61"/>
    <mergeCell ref="C60:C61"/>
    <mergeCell ref="D60:D61"/>
    <mergeCell ref="F60:F61"/>
    <mergeCell ref="G60:G61"/>
    <mergeCell ref="H60:H61"/>
    <mergeCell ref="T54:T55"/>
    <mergeCell ref="I60:I61"/>
    <mergeCell ref="N56:N57"/>
    <mergeCell ref="N60:N61"/>
    <mergeCell ref="P56:P57"/>
    <mergeCell ref="Q56:Q57"/>
    <mergeCell ref="R56:R57"/>
    <mergeCell ref="I56:I57"/>
    <mergeCell ref="H56:H57"/>
    <mergeCell ref="S54:S55"/>
    <mergeCell ref="P54:P55"/>
    <mergeCell ref="Q54:Q55"/>
    <mergeCell ref="R54:R55"/>
    <mergeCell ref="S56:S57"/>
    <mergeCell ref="H54:H55"/>
    <mergeCell ref="I54:I55"/>
    <mergeCell ref="N54:N55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E56:E57"/>
    <mergeCell ref="E54:E55"/>
    <mergeCell ref="G56:G57"/>
    <mergeCell ref="I52:I53"/>
    <mergeCell ref="J52:J53"/>
    <mergeCell ref="G52:G53"/>
    <mergeCell ref="H52:H53"/>
    <mergeCell ref="E50:E51"/>
    <mergeCell ref="A50:A53"/>
    <mergeCell ref="B50:B51"/>
    <mergeCell ref="C50:C51"/>
    <mergeCell ref="D50:D51"/>
    <mergeCell ref="B52:B53"/>
    <mergeCell ref="C52:C53"/>
    <mergeCell ref="D52:D53"/>
    <mergeCell ref="F52:F53"/>
    <mergeCell ref="E52:E53"/>
    <mergeCell ref="T48:T49"/>
    <mergeCell ref="S50:S51"/>
    <mergeCell ref="T50:T51"/>
    <mergeCell ref="F50:F51"/>
    <mergeCell ref="G50:G51"/>
    <mergeCell ref="Q50:Q51"/>
    <mergeCell ref="R50:R51"/>
    <mergeCell ref="J50:J51"/>
    <mergeCell ref="K50:K53"/>
    <mergeCell ref="L50:L51"/>
    <mergeCell ref="R52:R53"/>
    <mergeCell ref="N52:N53"/>
    <mergeCell ref="P52:P53"/>
    <mergeCell ref="L48:L49"/>
    <mergeCell ref="M48:M49"/>
    <mergeCell ref="S52:S53"/>
    <mergeCell ref="T52:T53"/>
    <mergeCell ref="M50:M51"/>
    <mergeCell ref="L52:L53"/>
    <mergeCell ref="M52:M53"/>
    <mergeCell ref="N50:N51"/>
    <mergeCell ref="P50:P51"/>
    <mergeCell ref="Q52:Q53"/>
    <mergeCell ref="H46:H47"/>
    <mergeCell ref="I46:I47"/>
    <mergeCell ref="H50:H51"/>
    <mergeCell ref="I50:I51"/>
    <mergeCell ref="I48:I49"/>
    <mergeCell ref="Q48:Q49"/>
    <mergeCell ref="R48:R49"/>
    <mergeCell ref="O46:O47"/>
    <mergeCell ref="S46:S47"/>
    <mergeCell ref="P48:P49"/>
    <mergeCell ref="S48:S49"/>
    <mergeCell ref="A46:A49"/>
    <mergeCell ref="B46:B47"/>
    <mergeCell ref="C46:C47"/>
    <mergeCell ref="D46:D47"/>
    <mergeCell ref="B48:B49"/>
    <mergeCell ref="C48:C49"/>
    <mergeCell ref="D48:D49"/>
    <mergeCell ref="E46:E47"/>
    <mergeCell ref="N44:N45"/>
    <mergeCell ref="K42:K45"/>
    <mergeCell ref="L42:L43"/>
    <mergeCell ref="M42:M43"/>
    <mergeCell ref="L44:L45"/>
    <mergeCell ref="M44:M45"/>
    <mergeCell ref="E42:E43"/>
    <mergeCell ref="J46:J47"/>
    <mergeCell ref="K46:K49"/>
    <mergeCell ref="T42:T43"/>
    <mergeCell ref="S44:S45"/>
    <mergeCell ref="T44:T45"/>
    <mergeCell ref="F46:F47"/>
    <mergeCell ref="G46:G47"/>
    <mergeCell ref="Q46:Q47"/>
    <mergeCell ref="R46:R47"/>
    <mergeCell ref="L46:L47"/>
    <mergeCell ref="M46:M47"/>
    <mergeCell ref="T46:T47"/>
    <mergeCell ref="J44:J45"/>
    <mergeCell ref="Q44:Q45"/>
    <mergeCell ref="R44:R45"/>
    <mergeCell ref="S42:S43"/>
    <mergeCell ref="N42:N43"/>
    <mergeCell ref="P42:P43"/>
    <mergeCell ref="Q42:Q43"/>
    <mergeCell ref="R42:R43"/>
    <mergeCell ref="O42:O43"/>
    <mergeCell ref="G44:G45"/>
    <mergeCell ref="H44:H45"/>
    <mergeCell ref="E44:E45"/>
    <mergeCell ref="I44:I45"/>
    <mergeCell ref="B44:B45"/>
    <mergeCell ref="C44:C45"/>
    <mergeCell ref="D44:D45"/>
    <mergeCell ref="F44:F45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J42:J43"/>
    <mergeCell ref="P40:P41"/>
    <mergeCell ref="Q40:Q41"/>
    <mergeCell ref="R40:R41"/>
    <mergeCell ref="S40:S41"/>
    <mergeCell ref="T36:T37"/>
    <mergeCell ref="Q36:Q37"/>
    <mergeCell ref="R36:R37"/>
    <mergeCell ref="R38:R39"/>
    <mergeCell ref="M38:M39"/>
    <mergeCell ref="T34:T35"/>
    <mergeCell ref="G40:G41"/>
    <mergeCell ref="H40:H41"/>
    <mergeCell ref="I40:I41"/>
    <mergeCell ref="N36:N37"/>
    <mergeCell ref="N40:N41"/>
    <mergeCell ref="P36:P37"/>
    <mergeCell ref="I36:I37"/>
    <mergeCell ref="J36:J37"/>
    <mergeCell ref="H38:H39"/>
    <mergeCell ref="G36:G37"/>
    <mergeCell ref="H36:H37"/>
    <mergeCell ref="S34:S35"/>
    <mergeCell ref="P34:P35"/>
    <mergeCell ref="Q34:Q35"/>
    <mergeCell ref="R34:R35"/>
    <mergeCell ref="S36:S37"/>
    <mergeCell ref="H34:H35"/>
    <mergeCell ref="I34:I35"/>
    <mergeCell ref="N34:N35"/>
    <mergeCell ref="J34:J35"/>
    <mergeCell ref="K34:K37"/>
    <mergeCell ref="L34:L35"/>
    <mergeCell ref="M34:M35"/>
    <mergeCell ref="L36:L37"/>
    <mergeCell ref="M36:M37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R32:R33"/>
    <mergeCell ref="I32:I33"/>
    <mergeCell ref="J32:J33"/>
    <mergeCell ref="G32:G33"/>
    <mergeCell ref="H32:H33"/>
    <mergeCell ref="N32:N33"/>
    <mergeCell ref="P32:P33"/>
    <mergeCell ref="R30:R31"/>
    <mergeCell ref="J30:J31"/>
    <mergeCell ref="K30:K33"/>
    <mergeCell ref="L30:L31"/>
    <mergeCell ref="M30:M31"/>
    <mergeCell ref="L32:L33"/>
    <mergeCell ref="M32:M33"/>
    <mergeCell ref="N30:N31"/>
    <mergeCell ref="P30:P31"/>
    <mergeCell ref="Q32:Q33"/>
    <mergeCell ref="A30:A33"/>
    <mergeCell ref="B30:B31"/>
    <mergeCell ref="C30:C31"/>
    <mergeCell ref="D30:D31"/>
    <mergeCell ref="T30:T31"/>
    <mergeCell ref="F30:F31"/>
    <mergeCell ref="G30:G31"/>
    <mergeCell ref="B32:B33"/>
    <mergeCell ref="C32:C33"/>
    <mergeCell ref="D32:D33"/>
    <mergeCell ref="F32:F33"/>
    <mergeCell ref="E32:E33"/>
    <mergeCell ref="E30:E31"/>
    <mergeCell ref="Q30:Q31"/>
    <mergeCell ref="S32:S33"/>
    <mergeCell ref="T32:T33"/>
    <mergeCell ref="I28:I29"/>
    <mergeCell ref="J28:J29"/>
    <mergeCell ref="Q28:Q29"/>
    <mergeCell ref="R28:R29"/>
    <mergeCell ref="O32:O33"/>
    <mergeCell ref="S28:S29"/>
    <mergeCell ref="T28:T29"/>
    <mergeCell ref="S30:S31"/>
    <mergeCell ref="H30:H31"/>
    <mergeCell ref="I30:I31"/>
    <mergeCell ref="N28:N29"/>
    <mergeCell ref="P28:P29"/>
    <mergeCell ref="L28:L29"/>
    <mergeCell ref="M28:M29"/>
    <mergeCell ref="O28:O29"/>
    <mergeCell ref="O30:O31"/>
    <mergeCell ref="S26:S27"/>
    <mergeCell ref="T26:T27"/>
    <mergeCell ref="B28:B29"/>
    <mergeCell ref="C28:C29"/>
    <mergeCell ref="D28:D29"/>
    <mergeCell ref="F28:F29"/>
    <mergeCell ref="G28:G29"/>
    <mergeCell ref="H28:H29"/>
    <mergeCell ref="H26:H27"/>
    <mergeCell ref="I26:I27"/>
    <mergeCell ref="N26:N27"/>
    <mergeCell ref="P26:P27"/>
    <mergeCell ref="Q26:Q27"/>
    <mergeCell ref="R26:R27"/>
    <mergeCell ref="O26:O27"/>
    <mergeCell ref="J26:J27"/>
    <mergeCell ref="K26:K29"/>
    <mergeCell ref="L26:L27"/>
    <mergeCell ref="M26:M27"/>
    <mergeCell ref="A26:A29"/>
    <mergeCell ref="B26:B27"/>
    <mergeCell ref="C26:C27"/>
    <mergeCell ref="D26:D27"/>
    <mergeCell ref="F26:F27"/>
    <mergeCell ref="G26:G27"/>
    <mergeCell ref="G24:G25"/>
    <mergeCell ref="H24:H25"/>
    <mergeCell ref="N24:N25"/>
    <mergeCell ref="P24:P25"/>
    <mergeCell ref="Q24:Q25"/>
    <mergeCell ref="R24:R25"/>
    <mergeCell ref="O24:O25"/>
    <mergeCell ref="I24:I25"/>
    <mergeCell ref="J24:J25"/>
    <mergeCell ref="Q22:Q23"/>
    <mergeCell ref="R22:R23"/>
    <mergeCell ref="J22:J23"/>
    <mergeCell ref="K22:K25"/>
    <mergeCell ref="L22:L23"/>
    <mergeCell ref="M22:M23"/>
    <mergeCell ref="L24:L25"/>
    <mergeCell ref="M24:M25"/>
    <mergeCell ref="F22:F23"/>
    <mergeCell ref="G22:G23"/>
    <mergeCell ref="B24:B25"/>
    <mergeCell ref="C24:C25"/>
    <mergeCell ref="F24:F25"/>
    <mergeCell ref="A22:A25"/>
    <mergeCell ref="B22:B23"/>
    <mergeCell ref="C22:C23"/>
    <mergeCell ref="D22:D23"/>
    <mergeCell ref="D24:D25"/>
    <mergeCell ref="S24:S25"/>
    <mergeCell ref="T24:T25"/>
    <mergeCell ref="I20:I21"/>
    <mergeCell ref="J20:J21"/>
    <mergeCell ref="Q20:Q21"/>
    <mergeCell ref="R20:R21"/>
    <mergeCell ref="S20:S21"/>
    <mergeCell ref="T20:T21"/>
    <mergeCell ref="S22:S23"/>
    <mergeCell ref="T22:T23"/>
    <mergeCell ref="H22:H23"/>
    <mergeCell ref="I22:I23"/>
    <mergeCell ref="N20:N21"/>
    <mergeCell ref="P20:P21"/>
    <mergeCell ref="L20:L21"/>
    <mergeCell ref="M20:M21"/>
    <mergeCell ref="O22:O23"/>
    <mergeCell ref="N22:N23"/>
    <mergeCell ref="P22:P23"/>
    <mergeCell ref="T18:T19"/>
    <mergeCell ref="B20:B21"/>
    <mergeCell ref="C20:C21"/>
    <mergeCell ref="D20:D21"/>
    <mergeCell ref="F20:F21"/>
    <mergeCell ref="G20:G21"/>
    <mergeCell ref="H20:H21"/>
    <mergeCell ref="H18:H19"/>
    <mergeCell ref="I18:I19"/>
    <mergeCell ref="P18:P19"/>
    <mergeCell ref="Q18:Q19"/>
    <mergeCell ref="R18:R19"/>
    <mergeCell ref="S18:S19"/>
    <mergeCell ref="A18:A21"/>
    <mergeCell ref="B18:B19"/>
    <mergeCell ref="C18:C19"/>
    <mergeCell ref="D18:D19"/>
    <mergeCell ref="F18:F19"/>
    <mergeCell ref="G18:G19"/>
    <mergeCell ref="O20:O21"/>
    <mergeCell ref="O18:O19"/>
    <mergeCell ref="J18:J19"/>
    <mergeCell ref="K18:K21"/>
    <mergeCell ref="L18:L19"/>
    <mergeCell ref="M18:M19"/>
    <mergeCell ref="N18:N19"/>
    <mergeCell ref="G16:G17"/>
    <mergeCell ref="H16:H17"/>
    <mergeCell ref="N16:N17"/>
    <mergeCell ref="P16:P17"/>
    <mergeCell ref="P14:P15"/>
    <mergeCell ref="Q16:Q17"/>
    <mergeCell ref="R16:R17"/>
    <mergeCell ref="I16:I17"/>
    <mergeCell ref="J16:J17"/>
    <mergeCell ref="M14:M15"/>
    <mergeCell ref="L16:L17"/>
    <mergeCell ref="M16:M17"/>
    <mergeCell ref="N14:N15"/>
    <mergeCell ref="A14:A17"/>
    <mergeCell ref="B14:B15"/>
    <mergeCell ref="C14:C15"/>
    <mergeCell ref="D14:D15"/>
    <mergeCell ref="T14:T15"/>
    <mergeCell ref="F14:F15"/>
    <mergeCell ref="G14:G15"/>
    <mergeCell ref="B16:B17"/>
    <mergeCell ref="C16:C17"/>
    <mergeCell ref="D16:D17"/>
    <mergeCell ref="F16:F17"/>
    <mergeCell ref="Q14:Q15"/>
    <mergeCell ref="R14:R15"/>
    <mergeCell ref="J14:J15"/>
    <mergeCell ref="S16:S17"/>
    <mergeCell ref="T16:T17"/>
    <mergeCell ref="I12:I13"/>
    <mergeCell ref="J12:J13"/>
    <mergeCell ref="Q12:Q13"/>
    <mergeCell ref="R12:R13"/>
    <mergeCell ref="O16:O17"/>
    <mergeCell ref="S12:S13"/>
    <mergeCell ref="T12:T13"/>
    <mergeCell ref="S14:S15"/>
    <mergeCell ref="H14:H15"/>
    <mergeCell ref="I14:I15"/>
    <mergeCell ref="N12:N13"/>
    <mergeCell ref="P12:P13"/>
    <mergeCell ref="L12:L13"/>
    <mergeCell ref="M12:M13"/>
    <mergeCell ref="O12:O13"/>
    <mergeCell ref="O14:O15"/>
    <mergeCell ref="K14:K17"/>
    <mergeCell ref="L14:L15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N10:N11"/>
    <mergeCell ref="P10:P11"/>
    <mergeCell ref="Q10:Q11"/>
    <mergeCell ref="R10:R11"/>
    <mergeCell ref="J10:J11"/>
    <mergeCell ref="K10:K13"/>
    <mergeCell ref="L10:L11"/>
    <mergeCell ref="M10:M11"/>
    <mergeCell ref="A10:A13"/>
    <mergeCell ref="B10:B11"/>
    <mergeCell ref="C10:C11"/>
    <mergeCell ref="D10:D11"/>
    <mergeCell ref="F10:F11"/>
    <mergeCell ref="G10:G11"/>
    <mergeCell ref="N8:N9"/>
    <mergeCell ref="P8:P9"/>
    <mergeCell ref="G8:G9"/>
    <mergeCell ref="H8:H9"/>
    <mergeCell ref="I8:I9"/>
    <mergeCell ref="J8:J9"/>
    <mergeCell ref="O10:O11"/>
    <mergeCell ref="O8:O9"/>
    <mergeCell ref="Q8:Q9"/>
    <mergeCell ref="R8:R9"/>
    <mergeCell ref="S6:S7"/>
    <mergeCell ref="T6:T7"/>
    <mergeCell ref="S8:S9"/>
    <mergeCell ref="T8:T9"/>
    <mergeCell ref="B8:B9"/>
    <mergeCell ref="C8:C9"/>
    <mergeCell ref="D8:D9"/>
    <mergeCell ref="F8:F9"/>
    <mergeCell ref="N6:N7"/>
    <mergeCell ref="P6:P7"/>
    <mergeCell ref="Q6:Q7"/>
    <mergeCell ref="R6:R7"/>
    <mergeCell ref="O6:O7"/>
    <mergeCell ref="J6:J7"/>
    <mergeCell ref="K6:K9"/>
    <mergeCell ref="L6:L7"/>
    <mergeCell ref="M6:M7"/>
    <mergeCell ref="L8:L9"/>
    <mergeCell ref="M8:M9"/>
    <mergeCell ref="S4:S5"/>
    <mergeCell ref="T4:T5"/>
    <mergeCell ref="A6:A9"/>
    <mergeCell ref="B6:B7"/>
    <mergeCell ref="C6:C7"/>
    <mergeCell ref="D6:D7"/>
    <mergeCell ref="F6:F7"/>
    <mergeCell ref="G6:G7"/>
    <mergeCell ref="H6:H7"/>
    <mergeCell ref="I6:I7"/>
    <mergeCell ref="N4:N5"/>
    <mergeCell ref="Q4:Q5"/>
    <mergeCell ref="R4:R5"/>
    <mergeCell ref="J4:J5"/>
    <mergeCell ref="K4:K5"/>
    <mergeCell ref="L4:L5"/>
    <mergeCell ref="M4:M5"/>
    <mergeCell ref="O4:P5"/>
    <mergeCell ref="G4:G5"/>
    <mergeCell ref="H4:H5"/>
    <mergeCell ref="I4:I5"/>
    <mergeCell ref="A4:A5"/>
    <mergeCell ref="B4:B5"/>
    <mergeCell ref="C4:C5"/>
    <mergeCell ref="D4:D5"/>
    <mergeCell ref="E4:F5"/>
    <mergeCell ref="G108:G109"/>
    <mergeCell ref="N108:N109"/>
    <mergeCell ref="Q108:Q109"/>
    <mergeCell ref="R108:R109"/>
    <mergeCell ref="B1:J1"/>
    <mergeCell ref="L1:T1"/>
    <mergeCell ref="B2:J2"/>
    <mergeCell ref="L2:T2"/>
    <mergeCell ref="A108:A109"/>
    <mergeCell ref="B108:B109"/>
    <mergeCell ref="C108:C109"/>
    <mergeCell ref="D108:D109"/>
    <mergeCell ref="T108:T109"/>
    <mergeCell ref="H108:H109"/>
    <mergeCell ref="I108:I109"/>
    <mergeCell ref="J108:J109"/>
    <mergeCell ref="K108:K109"/>
    <mergeCell ref="L108:L109"/>
    <mergeCell ref="O108:P109"/>
    <mergeCell ref="M108:M109"/>
    <mergeCell ref="S108:S109"/>
    <mergeCell ref="A110:A113"/>
    <mergeCell ref="B110:B111"/>
    <mergeCell ref="C110:C111"/>
    <mergeCell ref="D110:D111"/>
    <mergeCell ref="F110:F111"/>
    <mergeCell ref="G110:G111"/>
    <mergeCell ref="B112:B113"/>
    <mergeCell ref="C112:C113"/>
    <mergeCell ref="D112:D113"/>
    <mergeCell ref="F112:F113"/>
    <mergeCell ref="H110:H111"/>
    <mergeCell ref="I110:I111"/>
    <mergeCell ref="J110:J111"/>
    <mergeCell ref="K110:K113"/>
    <mergeCell ref="L110:L111"/>
    <mergeCell ref="M110:M111"/>
    <mergeCell ref="L112:L113"/>
    <mergeCell ref="M112:M113"/>
    <mergeCell ref="N110:N111"/>
    <mergeCell ref="P110:P111"/>
    <mergeCell ref="Q110:Q111"/>
    <mergeCell ref="R110:R111"/>
    <mergeCell ref="S110:S111"/>
    <mergeCell ref="T110:T111"/>
    <mergeCell ref="O110:O111"/>
    <mergeCell ref="G112:G113"/>
    <mergeCell ref="H112:H113"/>
    <mergeCell ref="I112:I113"/>
    <mergeCell ref="J112:J113"/>
    <mergeCell ref="N112:N113"/>
    <mergeCell ref="P112:P113"/>
    <mergeCell ref="O112:O113"/>
    <mergeCell ref="Q112:Q113"/>
    <mergeCell ref="R112:R113"/>
    <mergeCell ref="S112:S113"/>
    <mergeCell ref="T112:T113"/>
    <mergeCell ref="A114:A117"/>
    <mergeCell ref="B114:B115"/>
    <mergeCell ref="C114:C115"/>
    <mergeCell ref="D114:D115"/>
    <mergeCell ref="B116:B117"/>
    <mergeCell ref="C116:C117"/>
    <mergeCell ref="D116:D117"/>
    <mergeCell ref="F114:F115"/>
    <mergeCell ref="G114:G115"/>
    <mergeCell ref="H114:H115"/>
    <mergeCell ref="I114:I115"/>
    <mergeCell ref="J114:J115"/>
    <mergeCell ref="K114:K117"/>
    <mergeCell ref="L114:L115"/>
    <mergeCell ref="M114:M115"/>
    <mergeCell ref="L116:L117"/>
    <mergeCell ref="M116:M117"/>
    <mergeCell ref="N114:N115"/>
    <mergeCell ref="P114:P115"/>
    <mergeCell ref="O114:O115"/>
    <mergeCell ref="P116:P117"/>
    <mergeCell ref="Q114:Q115"/>
    <mergeCell ref="R114:R115"/>
    <mergeCell ref="S114:S115"/>
    <mergeCell ref="T114:T115"/>
    <mergeCell ref="F116:F117"/>
    <mergeCell ref="G116:G117"/>
    <mergeCell ref="H116:H117"/>
    <mergeCell ref="N116:N117"/>
    <mergeCell ref="I116:I117"/>
    <mergeCell ref="J116:J117"/>
    <mergeCell ref="Q116:Q117"/>
    <mergeCell ref="R116:R117"/>
    <mergeCell ref="S116:S117"/>
    <mergeCell ref="T116:T117"/>
    <mergeCell ref="A118:A121"/>
    <mergeCell ref="B118:B119"/>
    <mergeCell ref="C118:C119"/>
    <mergeCell ref="D118:D119"/>
    <mergeCell ref="F118:F119"/>
    <mergeCell ref="G118:G119"/>
    <mergeCell ref="B120:B121"/>
    <mergeCell ref="C120:C121"/>
    <mergeCell ref="D120:D121"/>
    <mergeCell ref="F120:F121"/>
    <mergeCell ref="H118:H119"/>
    <mergeCell ref="I118:I119"/>
    <mergeCell ref="J118:J119"/>
    <mergeCell ref="K118:K121"/>
    <mergeCell ref="L118:L119"/>
    <mergeCell ref="M118:M119"/>
    <mergeCell ref="L120:L121"/>
    <mergeCell ref="M120:M121"/>
    <mergeCell ref="N118:N119"/>
    <mergeCell ref="P118:P119"/>
    <mergeCell ref="Q118:Q119"/>
    <mergeCell ref="R118:R119"/>
    <mergeCell ref="S118:S119"/>
    <mergeCell ref="T118:T119"/>
    <mergeCell ref="G120:G121"/>
    <mergeCell ref="H120:H121"/>
    <mergeCell ref="I120:I121"/>
    <mergeCell ref="J120:J121"/>
    <mergeCell ref="N120:N121"/>
    <mergeCell ref="P120:P121"/>
    <mergeCell ref="Q120:Q121"/>
    <mergeCell ref="R120:R121"/>
    <mergeCell ref="S120:S121"/>
    <mergeCell ref="T120:T121"/>
    <mergeCell ref="A122:A125"/>
    <mergeCell ref="B122:B123"/>
    <mergeCell ref="C122:C123"/>
    <mergeCell ref="D122:D123"/>
    <mergeCell ref="F122:F123"/>
    <mergeCell ref="G122:G123"/>
    <mergeCell ref="H122:H123"/>
    <mergeCell ref="I122:I123"/>
    <mergeCell ref="N122:N123"/>
    <mergeCell ref="P122:P123"/>
    <mergeCell ref="P124:P125"/>
    <mergeCell ref="J122:J123"/>
    <mergeCell ref="K122:K125"/>
    <mergeCell ref="L122:L123"/>
    <mergeCell ref="M122:M123"/>
    <mergeCell ref="L124:L125"/>
    <mergeCell ref="M124:M125"/>
    <mergeCell ref="Q122:Q123"/>
    <mergeCell ref="R122:R123"/>
    <mergeCell ref="S122:S123"/>
    <mergeCell ref="T122:T123"/>
    <mergeCell ref="B124:B125"/>
    <mergeCell ref="C124:C125"/>
    <mergeCell ref="D124:D125"/>
    <mergeCell ref="F124:F125"/>
    <mergeCell ref="G124:G125"/>
    <mergeCell ref="H124:H125"/>
    <mergeCell ref="E124:E125"/>
    <mergeCell ref="N124:N125"/>
    <mergeCell ref="I124:I125"/>
    <mergeCell ref="J124:J125"/>
    <mergeCell ref="Q124:Q125"/>
    <mergeCell ref="R124:R125"/>
    <mergeCell ref="S124:S125"/>
    <mergeCell ref="T124:T125"/>
    <mergeCell ref="S128:S129"/>
    <mergeCell ref="M128:M129"/>
    <mergeCell ref="A128:A129"/>
    <mergeCell ref="B128:B129"/>
    <mergeCell ref="C128:C129"/>
    <mergeCell ref="D128:D129"/>
    <mergeCell ref="G128:G129"/>
    <mergeCell ref="E128:F129"/>
    <mergeCell ref="T128:T129"/>
    <mergeCell ref="H128:H129"/>
    <mergeCell ref="I128:I129"/>
    <mergeCell ref="J128:J129"/>
    <mergeCell ref="K128:K129"/>
    <mergeCell ref="L128:L129"/>
    <mergeCell ref="O128:P129"/>
    <mergeCell ref="N128:N129"/>
    <mergeCell ref="Q128:Q129"/>
    <mergeCell ref="R128:R129"/>
    <mergeCell ref="A130:A133"/>
    <mergeCell ref="B130:B131"/>
    <mergeCell ref="C130:C131"/>
    <mergeCell ref="D130:D131"/>
    <mergeCell ref="G130:G131"/>
    <mergeCell ref="B132:B133"/>
    <mergeCell ref="C132:C133"/>
    <mergeCell ref="D132:D133"/>
    <mergeCell ref="F132:F133"/>
    <mergeCell ref="H130:H131"/>
    <mergeCell ref="I130:I131"/>
    <mergeCell ref="J130:J131"/>
    <mergeCell ref="K130:K133"/>
    <mergeCell ref="L130:L131"/>
    <mergeCell ref="M130:M131"/>
    <mergeCell ref="L132:L133"/>
    <mergeCell ref="M132:M133"/>
    <mergeCell ref="N130:N131"/>
    <mergeCell ref="P130:P131"/>
    <mergeCell ref="Q130:Q131"/>
    <mergeCell ref="R130:R131"/>
    <mergeCell ref="S130:S131"/>
    <mergeCell ref="T130:T131"/>
    <mergeCell ref="G132:G133"/>
    <mergeCell ref="H132:H133"/>
    <mergeCell ref="I132:I133"/>
    <mergeCell ref="J132:J133"/>
    <mergeCell ref="N132:N133"/>
    <mergeCell ref="P132:P133"/>
    <mergeCell ref="Q132:Q133"/>
    <mergeCell ref="R132:R133"/>
    <mergeCell ref="S132:S133"/>
    <mergeCell ref="T132:T133"/>
    <mergeCell ref="A134:A137"/>
    <mergeCell ref="B134:B135"/>
    <mergeCell ref="C134:C135"/>
    <mergeCell ref="D134:D135"/>
    <mergeCell ref="F134:F135"/>
    <mergeCell ref="G134:G135"/>
    <mergeCell ref="H134:H135"/>
    <mergeCell ref="I134:I135"/>
    <mergeCell ref="N134:N135"/>
    <mergeCell ref="P134:P135"/>
    <mergeCell ref="J134:J135"/>
    <mergeCell ref="K134:K137"/>
    <mergeCell ref="L134:L135"/>
    <mergeCell ref="M134:M135"/>
    <mergeCell ref="L136:L137"/>
    <mergeCell ref="M136:M137"/>
    <mergeCell ref="Q134:Q135"/>
    <mergeCell ref="R134:R135"/>
    <mergeCell ref="S134:S135"/>
    <mergeCell ref="T134:T135"/>
    <mergeCell ref="B136:B137"/>
    <mergeCell ref="C136:C137"/>
    <mergeCell ref="D136:D137"/>
    <mergeCell ref="F136:F137"/>
    <mergeCell ref="E136:E137"/>
    <mergeCell ref="G136:G137"/>
    <mergeCell ref="H136:H137"/>
    <mergeCell ref="N136:N137"/>
    <mergeCell ref="P136:P137"/>
    <mergeCell ref="I136:I137"/>
    <mergeCell ref="J136:J137"/>
    <mergeCell ref="Q136:Q137"/>
    <mergeCell ref="R136:R137"/>
    <mergeCell ref="S136:S137"/>
    <mergeCell ref="T136:T137"/>
    <mergeCell ref="S140:S141"/>
    <mergeCell ref="M140:M141"/>
    <mergeCell ref="A140:A141"/>
    <mergeCell ref="B140:B141"/>
    <mergeCell ref="C140:C141"/>
    <mergeCell ref="D140:D141"/>
    <mergeCell ref="G140:G141"/>
    <mergeCell ref="T140:T141"/>
    <mergeCell ref="H140:H141"/>
    <mergeCell ref="I140:I141"/>
    <mergeCell ref="J140:J141"/>
    <mergeCell ref="K140:K141"/>
    <mergeCell ref="L140:L141"/>
    <mergeCell ref="O140:P141"/>
    <mergeCell ref="N140:N141"/>
    <mergeCell ref="Q140:Q141"/>
    <mergeCell ref="R140:R141"/>
    <mergeCell ref="A142:A145"/>
    <mergeCell ref="B142:B143"/>
    <mergeCell ref="C142:C143"/>
    <mergeCell ref="D142:D143"/>
    <mergeCell ref="G142:G143"/>
    <mergeCell ref="B144:B145"/>
    <mergeCell ref="C144:C145"/>
    <mergeCell ref="D144:D145"/>
    <mergeCell ref="F144:F145"/>
    <mergeCell ref="E142:E143"/>
    <mergeCell ref="H142:H143"/>
    <mergeCell ref="I142:I143"/>
    <mergeCell ref="J142:J143"/>
    <mergeCell ref="K142:K145"/>
    <mergeCell ref="L142:L143"/>
    <mergeCell ref="M142:M143"/>
    <mergeCell ref="L144:L145"/>
    <mergeCell ref="M144:M145"/>
    <mergeCell ref="S144:S145"/>
    <mergeCell ref="T144:T145"/>
    <mergeCell ref="N142:N143"/>
    <mergeCell ref="P142:P143"/>
    <mergeCell ref="Q142:Q143"/>
    <mergeCell ref="R142:R143"/>
    <mergeCell ref="S142:S143"/>
    <mergeCell ref="T142:T143"/>
    <mergeCell ref="P144:P145"/>
    <mergeCell ref="Q144:Q145"/>
    <mergeCell ref="R144:R145"/>
    <mergeCell ref="G144:G145"/>
    <mergeCell ref="H144:H145"/>
    <mergeCell ref="I144:I145"/>
    <mergeCell ref="J144:J145"/>
    <mergeCell ref="N144:N145"/>
    <mergeCell ref="G149:G150"/>
    <mergeCell ref="A147:J147"/>
    <mergeCell ref="Q149:Q150"/>
    <mergeCell ref="R149:R150"/>
    <mergeCell ref="K147:T147"/>
    <mergeCell ref="A149:A150"/>
    <mergeCell ref="B149:B150"/>
    <mergeCell ref="C149:C150"/>
    <mergeCell ref="D149:D150"/>
    <mergeCell ref="S149:S150"/>
    <mergeCell ref="T149:T150"/>
    <mergeCell ref="H149:H150"/>
    <mergeCell ref="I149:I150"/>
    <mergeCell ref="J149:J150"/>
    <mergeCell ref="K149:K150"/>
    <mergeCell ref="L149:L150"/>
    <mergeCell ref="M149:M150"/>
    <mergeCell ref="O149:P150"/>
    <mergeCell ref="N149:N150"/>
    <mergeCell ref="A151:A154"/>
    <mergeCell ref="B151:B152"/>
    <mergeCell ref="C151:C152"/>
    <mergeCell ref="D151:D152"/>
    <mergeCell ref="F151:F152"/>
    <mergeCell ref="G151:G152"/>
    <mergeCell ref="B153:B154"/>
    <mergeCell ref="C153:C154"/>
    <mergeCell ref="D153:D154"/>
    <mergeCell ref="F153:F154"/>
    <mergeCell ref="G153:G154"/>
    <mergeCell ref="H151:H152"/>
    <mergeCell ref="I151:I152"/>
    <mergeCell ref="J151:J152"/>
    <mergeCell ref="K151:K154"/>
    <mergeCell ref="H153:H154"/>
    <mergeCell ref="I153:I154"/>
    <mergeCell ref="J153:J154"/>
    <mergeCell ref="L151:L152"/>
    <mergeCell ref="M151:M152"/>
    <mergeCell ref="L153:L154"/>
    <mergeCell ref="M153:M154"/>
    <mergeCell ref="N151:N152"/>
    <mergeCell ref="P151:P152"/>
    <mergeCell ref="Q151:Q152"/>
    <mergeCell ref="O153:O154"/>
    <mergeCell ref="Q153:Q154"/>
    <mergeCell ref="N153:N154"/>
    <mergeCell ref="P153:P154"/>
    <mergeCell ref="R151:R152"/>
    <mergeCell ref="S151:S152"/>
    <mergeCell ref="T151:T152"/>
    <mergeCell ref="O151:O152"/>
    <mergeCell ref="R153:R154"/>
    <mergeCell ref="S153:S154"/>
    <mergeCell ref="T153:T154"/>
    <mergeCell ref="A155:A158"/>
    <mergeCell ref="B155:B156"/>
    <mergeCell ref="C155:C156"/>
    <mergeCell ref="D155:D156"/>
    <mergeCell ref="F155:F156"/>
    <mergeCell ref="G155:G156"/>
    <mergeCell ref="H155:H156"/>
    <mergeCell ref="M155:M156"/>
    <mergeCell ref="L157:L158"/>
    <mergeCell ref="M157:M158"/>
    <mergeCell ref="I157:I158"/>
    <mergeCell ref="J157:J158"/>
    <mergeCell ref="I155:I156"/>
    <mergeCell ref="J155:J156"/>
    <mergeCell ref="K155:K158"/>
    <mergeCell ref="L155:L156"/>
    <mergeCell ref="N155:N156"/>
    <mergeCell ref="P155:P156"/>
    <mergeCell ref="Q155:Q156"/>
    <mergeCell ref="R155:R156"/>
    <mergeCell ref="S155:S156"/>
    <mergeCell ref="T155:T156"/>
    <mergeCell ref="O155:O156"/>
    <mergeCell ref="B157:B158"/>
    <mergeCell ref="C157:C158"/>
    <mergeCell ref="D157:D158"/>
    <mergeCell ref="F157:F158"/>
    <mergeCell ref="G157:G158"/>
    <mergeCell ref="H157:H158"/>
    <mergeCell ref="E157:E158"/>
    <mergeCell ref="N157:N158"/>
    <mergeCell ref="P157:P158"/>
    <mergeCell ref="Q157:Q158"/>
    <mergeCell ref="R157:R158"/>
    <mergeCell ref="S157:S158"/>
    <mergeCell ref="T157:T158"/>
    <mergeCell ref="O157:O158"/>
    <mergeCell ref="A160:A163"/>
    <mergeCell ref="B160:B161"/>
    <mergeCell ref="C160:C161"/>
    <mergeCell ref="D160:D161"/>
    <mergeCell ref="F160:F161"/>
    <mergeCell ref="G160:G161"/>
    <mergeCell ref="B162:B163"/>
    <mergeCell ref="J160:J161"/>
    <mergeCell ref="K160:K163"/>
    <mergeCell ref="L160:L161"/>
    <mergeCell ref="M160:M161"/>
    <mergeCell ref="L162:L163"/>
    <mergeCell ref="M162:M163"/>
    <mergeCell ref="N160:N161"/>
    <mergeCell ref="P160:P161"/>
    <mergeCell ref="Q160:Q161"/>
    <mergeCell ref="R160:R161"/>
    <mergeCell ref="S160:S161"/>
    <mergeCell ref="T160:T161"/>
    <mergeCell ref="O160:O161"/>
    <mergeCell ref="G162:G163"/>
    <mergeCell ref="H162:H163"/>
    <mergeCell ref="I162:I163"/>
    <mergeCell ref="J162:J163"/>
    <mergeCell ref="N162:N163"/>
    <mergeCell ref="P162:P163"/>
    <mergeCell ref="O162:O163"/>
    <mergeCell ref="Q162:Q163"/>
    <mergeCell ref="R162:R163"/>
    <mergeCell ref="S162:S163"/>
    <mergeCell ref="T162:T163"/>
    <mergeCell ref="A164:A167"/>
    <mergeCell ref="B164:B165"/>
    <mergeCell ref="C164:C165"/>
    <mergeCell ref="D164:D165"/>
    <mergeCell ref="F164:F165"/>
    <mergeCell ref="G164:G165"/>
    <mergeCell ref="H164:H165"/>
    <mergeCell ref="M164:M165"/>
    <mergeCell ref="I164:I165"/>
    <mergeCell ref="J164:J165"/>
    <mergeCell ref="L166:L167"/>
    <mergeCell ref="M166:M167"/>
    <mergeCell ref="I166:I167"/>
    <mergeCell ref="J166:J167"/>
    <mergeCell ref="K164:K167"/>
    <mergeCell ref="L164:L165"/>
    <mergeCell ref="N164:N165"/>
    <mergeCell ref="P164:P165"/>
    <mergeCell ref="Q164:Q165"/>
    <mergeCell ref="R164:R165"/>
    <mergeCell ref="S164:S165"/>
    <mergeCell ref="T164:T165"/>
    <mergeCell ref="O164:O165"/>
    <mergeCell ref="B166:B167"/>
    <mergeCell ref="C166:C167"/>
    <mergeCell ref="D166:D167"/>
    <mergeCell ref="F166:F167"/>
    <mergeCell ref="G166:G167"/>
    <mergeCell ref="H166:H167"/>
    <mergeCell ref="N166:N167"/>
    <mergeCell ref="P166:P167"/>
    <mergeCell ref="Q166:Q167"/>
    <mergeCell ref="R166:R167"/>
    <mergeCell ref="S166:S167"/>
    <mergeCell ref="T166:T167"/>
    <mergeCell ref="O166:O167"/>
    <mergeCell ref="A169:A172"/>
    <mergeCell ref="B169:B170"/>
    <mergeCell ref="C169:C170"/>
    <mergeCell ref="D169:D170"/>
    <mergeCell ref="F169:F170"/>
    <mergeCell ref="G169:G170"/>
    <mergeCell ref="B171:B172"/>
    <mergeCell ref="C171:C172"/>
    <mergeCell ref="D171:D172"/>
    <mergeCell ref="F171:F172"/>
    <mergeCell ref="Q169:Q170"/>
    <mergeCell ref="R169:R170"/>
    <mergeCell ref="N171:N172"/>
    <mergeCell ref="P171:P172"/>
    <mergeCell ref="O171:O172"/>
    <mergeCell ref="N169:N170"/>
    <mergeCell ref="P169:P170"/>
    <mergeCell ref="M169:M170"/>
    <mergeCell ref="S169:S170"/>
    <mergeCell ref="T169:T170"/>
    <mergeCell ref="O169:O170"/>
    <mergeCell ref="H169:H170"/>
    <mergeCell ref="I169:I170"/>
    <mergeCell ref="J169:J170"/>
    <mergeCell ref="K169:K172"/>
    <mergeCell ref="L169:L170"/>
    <mergeCell ref="I171:I172"/>
    <mergeCell ref="J171:J172"/>
    <mergeCell ref="L171:L172"/>
    <mergeCell ref="M171:M172"/>
    <mergeCell ref="Q171:Q172"/>
    <mergeCell ref="R171:R172"/>
    <mergeCell ref="S171:S172"/>
    <mergeCell ref="T171:T172"/>
    <mergeCell ref="A173:A176"/>
    <mergeCell ref="B173:B174"/>
    <mergeCell ref="C173:C174"/>
    <mergeCell ref="D173:D174"/>
    <mergeCell ref="F173:F174"/>
    <mergeCell ref="G173:G174"/>
    <mergeCell ref="I173:I174"/>
    <mergeCell ref="J173:J174"/>
    <mergeCell ref="I175:I176"/>
    <mergeCell ref="J175:J176"/>
    <mergeCell ref="B175:B176"/>
    <mergeCell ref="C175:C176"/>
    <mergeCell ref="D175:D176"/>
    <mergeCell ref="F175:F176"/>
    <mergeCell ref="Q173:Q174"/>
    <mergeCell ref="R173:R174"/>
    <mergeCell ref="S173:S174"/>
    <mergeCell ref="K173:K176"/>
    <mergeCell ref="L173:L174"/>
    <mergeCell ref="M173:M174"/>
    <mergeCell ref="N173:N174"/>
    <mergeCell ref="O175:O176"/>
    <mergeCell ref="O173:O174"/>
    <mergeCell ref="T173:T174"/>
    <mergeCell ref="L175:L176"/>
    <mergeCell ref="M175:M176"/>
    <mergeCell ref="N175:N176"/>
    <mergeCell ref="P175:P176"/>
    <mergeCell ref="Q175:Q176"/>
    <mergeCell ref="R175:R176"/>
    <mergeCell ref="S175:S176"/>
    <mergeCell ref="T175:T176"/>
    <mergeCell ref="P173:P174"/>
    <mergeCell ref="E178:E179"/>
    <mergeCell ref="G180:G181"/>
    <mergeCell ref="A178:A181"/>
    <mergeCell ref="B178:B179"/>
    <mergeCell ref="C178:C179"/>
    <mergeCell ref="D178:D179"/>
    <mergeCell ref="B180:B181"/>
    <mergeCell ref="C180:C181"/>
    <mergeCell ref="D180:D181"/>
    <mergeCell ref="F180:F181"/>
    <mergeCell ref="E180:E181"/>
    <mergeCell ref="M178:M179"/>
    <mergeCell ref="L180:L181"/>
    <mergeCell ref="M180:M181"/>
    <mergeCell ref="I180:I181"/>
    <mergeCell ref="J180:J181"/>
    <mergeCell ref="I178:I179"/>
    <mergeCell ref="J178:J179"/>
    <mergeCell ref="K178:K181"/>
    <mergeCell ref="L178:L179"/>
    <mergeCell ref="N178:N179"/>
    <mergeCell ref="P178:P179"/>
    <mergeCell ref="Q178:Q179"/>
    <mergeCell ref="R178:R179"/>
    <mergeCell ref="S178:S179"/>
    <mergeCell ref="T178:T179"/>
    <mergeCell ref="O178:O179"/>
    <mergeCell ref="S180:S181"/>
    <mergeCell ref="T180:T181"/>
    <mergeCell ref="N180:N181"/>
    <mergeCell ref="P180:P181"/>
    <mergeCell ref="Q180:Q181"/>
    <mergeCell ref="R180:R181"/>
    <mergeCell ref="O180:O181"/>
    <mergeCell ref="E28:E29"/>
    <mergeCell ref="E26:E27"/>
    <mergeCell ref="E24:E25"/>
    <mergeCell ref="E22:E23"/>
    <mergeCell ref="E20:E21"/>
    <mergeCell ref="E18:E19"/>
    <mergeCell ref="E16:E17"/>
    <mergeCell ref="E14:E15"/>
    <mergeCell ref="E12:E13"/>
    <mergeCell ref="E10:E11"/>
    <mergeCell ref="E8:E9"/>
    <mergeCell ref="E6:E7"/>
    <mergeCell ref="E48:E49"/>
    <mergeCell ref="O56:O57"/>
    <mergeCell ref="O54:O55"/>
    <mergeCell ref="O52:O53"/>
    <mergeCell ref="O50:O51"/>
    <mergeCell ref="O48:O49"/>
    <mergeCell ref="F48:F49"/>
    <mergeCell ref="G48:G49"/>
    <mergeCell ref="H48:H49"/>
    <mergeCell ref="N48:N49"/>
    <mergeCell ref="O40:O41"/>
    <mergeCell ref="O38:O39"/>
    <mergeCell ref="O36:O37"/>
    <mergeCell ref="O34:O35"/>
    <mergeCell ref="E40:E41"/>
    <mergeCell ref="E38:E39"/>
    <mergeCell ref="E36:E37"/>
    <mergeCell ref="E34:E35"/>
    <mergeCell ref="O76:O77"/>
    <mergeCell ref="O74:O75"/>
    <mergeCell ref="O68:O69"/>
    <mergeCell ref="O66:O67"/>
    <mergeCell ref="O58:O59"/>
    <mergeCell ref="E80:E81"/>
    <mergeCell ref="E78:E79"/>
    <mergeCell ref="E76:E77"/>
    <mergeCell ref="E74:E75"/>
    <mergeCell ref="E68:E69"/>
    <mergeCell ref="E66:E67"/>
    <mergeCell ref="E64:E65"/>
    <mergeCell ref="E62:E63"/>
    <mergeCell ref="E60:E61"/>
    <mergeCell ref="E58:E59"/>
    <mergeCell ref="O72:P73"/>
    <mergeCell ref="E72:F73"/>
    <mergeCell ref="O104:O105"/>
    <mergeCell ref="O102:O103"/>
    <mergeCell ref="O100:O101"/>
    <mergeCell ref="O98:O99"/>
    <mergeCell ref="O96:O97"/>
    <mergeCell ref="O94:O95"/>
    <mergeCell ref="O92:O93"/>
    <mergeCell ref="O88:O89"/>
    <mergeCell ref="O86:O87"/>
    <mergeCell ref="O84:O85"/>
    <mergeCell ref="O82:O83"/>
    <mergeCell ref="E104:E105"/>
    <mergeCell ref="E102:E103"/>
    <mergeCell ref="E100:E101"/>
    <mergeCell ref="E98:E99"/>
    <mergeCell ref="E96:E97"/>
    <mergeCell ref="E94:E95"/>
    <mergeCell ref="E92:E93"/>
    <mergeCell ref="E90:E91"/>
    <mergeCell ref="E88:E89"/>
    <mergeCell ref="E86:E87"/>
    <mergeCell ref="E84:E85"/>
    <mergeCell ref="E82:E83"/>
    <mergeCell ref="E108:F109"/>
    <mergeCell ref="O124:O125"/>
    <mergeCell ref="O122:O123"/>
    <mergeCell ref="O120:O121"/>
    <mergeCell ref="O118:O119"/>
    <mergeCell ref="O116:O117"/>
    <mergeCell ref="E122:E123"/>
    <mergeCell ref="E120:E121"/>
    <mergeCell ref="E118:E119"/>
    <mergeCell ref="E116:E117"/>
    <mergeCell ref="E114:E115"/>
    <mergeCell ref="E112:E113"/>
    <mergeCell ref="E110:E111"/>
    <mergeCell ref="O144:O145"/>
    <mergeCell ref="O142:O143"/>
    <mergeCell ref="O136:O137"/>
    <mergeCell ref="O134:O135"/>
    <mergeCell ref="O132:O133"/>
    <mergeCell ref="O130:O131"/>
    <mergeCell ref="E144:E145"/>
    <mergeCell ref="E134:E135"/>
    <mergeCell ref="E132:E133"/>
    <mergeCell ref="E130:E131"/>
    <mergeCell ref="E149:F150"/>
    <mergeCell ref="E140:F141"/>
    <mergeCell ref="F142:F143"/>
    <mergeCell ref="F130:F131"/>
    <mergeCell ref="E155:E156"/>
    <mergeCell ref="E153:E154"/>
    <mergeCell ref="E151:E152"/>
    <mergeCell ref="E175:E176"/>
    <mergeCell ref="E173:E174"/>
    <mergeCell ref="E171:E172"/>
    <mergeCell ref="E169:E170"/>
    <mergeCell ref="E166:E167"/>
    <mergeCell ref="E164:E165"/>
    <mergeCell ref="E162:E163"/>
    <mergeCell ref="H180:H181"/>
    <mergeCell ref="H178:H179"/>
    <mergeCell ref="H173:H174"/>
    <mergeCell ref="G171:G172"/>
    <mergeCell ref="H171:H172"/>
    <mergeCell ref="G175:G176"/>
    <mergeCell ref="H175:H176"/>
    <mergeCell ref="A177:J177"/>
    <mergeCell ref="F178:F179"/>
    <mergeCell ref="G178:G17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8">
      <selection activeCell="I38" sqref="A28:I38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438" t="str">
        <f>HYPERLINK('[1]реквизиты'!$A$2)</f>
        <v>Чемпионат России по БОЕВОМУ САМБО </v>
      </c>
      <c r="B1" s="438"/>
      <c r="C1" s="438"/>
      <c r="D1" s="438"/>
      <c r="E1" s="438"/>
      <c r="F1" s="438"/>
      <c r="G1" s="438"/>
      <c r="H1" s="438"/>
      <c r="I1" s="438"/>
    </row>
    <row r="2" spans="4:5" ht="12.75" customHeight="1">
      <c r="D2" s="114"/>
      <c r="E2" s="115" t="str">
        <f>HYPERLINK('[2]пр.взв.'!D4)</f>
        <v>в.к. 51  кг.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17" t="s">
        <v>12</v>
      </c>
      <c r="B5" s="217" t="s">
        <v>3</v>
      </c>
      <c r="C5" s="215" t="s">
        <v>4</v>
      </c>
      <c r="D5" s="217" t="s">
        <v>13</v>
      </c>
      <c r="E5" s="427" t="s">
        <v>14</v>
      </c>
      <c r="F5" s="428"/>
      <c r="G5" s="217" t="s">
        <v>15</v>
      </c>
      <c r="H5" s="217" t="s">
        <v>16</v>
      </c>
      <c r="I5" s="217" t="s">
        <v>17</v>
      </c>
    </row>
    <row r="6" spans="1:9" ht="12.75">
      <c r="A6" s="228"/>
      <c r="B6" s="228"/>
      <c r="C6" s="228"/>
      <c r="D6" s="228"/>
      <c r="E6" s="429"/>
      <c r="F6" s="430"/>
      <c r="G6" s="228"/>
      <c r="H6" s="228"/>
      <c r="I6" s="228"/>
    </row>
    <row r="7" spans="1:9" ht="12.75">
      <c r="A7" s="439"/>
      <c r="B7" s="345">
        <f>'пр.хода'!Q15</f>
        <v>19</v>
      </c>
      <c r="C7" s="440" t="str">
        <f>VLOOKUP(B7,'пр.взв.'!B6:H83,2,FALSE)</f>
        <v>Акопян Артур Эдвардович</v>
      </c>
      <c r="D7" s="440" t="str">
        <f>VLOOKUP(B7,'пр.взв.'!B6:H83,3,FALSE)</f>
        <v>04.08.1993 мсмк</v>
      </c>
      <c r="E7" s="431" t="str">
        <f>VLOOKUP(B7,'пр.взв.'!B6:H83,4,FALSE)</f>
        <v>УрФО</v>
      </c>
      <c r="F7" s="433" t="str">
        <f>VLOOKUP(B7,'пр.взв.'!B6:H83,5,FALSE)</f>
        <v>Свердловская обл.</v>
      </c>
      <c r="G7" s="435"/>
      <c r="H7" s="246"/>
      <c r="I7" s="217"/>
    </row>
    <row r="8" spans="1:9" ht="12.75">
      <c r="A8" s="439"/>
      <c r="B8" s="217"/>
      <c r="C8" s="440"/>
      <c r="D8" s="440"/>
      <c r="E8" s="436"/>
      <c r="F8" s="437"/>
      <c r="G8" s="435"/>
      <c r="H8" s="246"/>
      <c r="I8" s="217"/>
    </row>
    <row r="9" spans="1:9" ht="12.75">
      <c r="A9" s="441"/>
      <c r="B9" s="345">
        <f>'пр.хода'!Q21</f>
        <v>32</v>
      </c>
      <c r="C9" s="440" t="str">
        <f>VLOOKUP(B9,'пр.взв.'!B1:H85,2,FALSE)</f>
        <v>Шабуров Александр Владимирович </v>
      </c>
      <c r="D9" s="440" t="str">
        <f>VLOOKUP(B9,'пр.взв.'!B1:H85,3,FALSE)</f>
        <v>20.05.1986 мсмк</v>
      </c>
      <c r="E9" s="431" t="str">
        <f>VLOOKUP(B9,'пр.взв.'!B1:H85,4,FALSE)</f>
        <v>УрФО</v>
      </c>
      <c r="F9" s="433" t="str">
        <f>VLOOKUP(B9,'пр.взв.'!B1:H85,5,FALSE)</f>
        <v>Курганская обл.</v>
      </c>
      <c r="G9" s="435"/>
      <c r="H9" s="217"/>
      <c r="I9" s="217"/>
    </row>
    <row r="10" spans="1:9" ht="12.75">
      <c r="A10" s="441"/>
      <c r="B10" s="217"/>
      <c r="C10" s="440"/>
      <c r="D10" s="440"/>
      <c r="E10" s="432"/>
      <c r="F10" s="434"/>
      <c r="G10" s="435"/>
      <c r="H10" s="217"/>
      <c r="I10" s="217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54</v>
      </c>
    </row>
    <row r="16" spans="3:5" ht="12.75" customHeight="1">
      <c r="C16" s="40" t="s">
        <v>19</v>
      </c>
      <c r="E16" s="115" t="str">
        <f>HYPERLINK('[2]пр.взв.'!D4)</f>
        <v>в.к. 51  кг.</v>
      </c>
    </row>
    <row r="17" spans="1:9" ht="12.75">
      <c r="A17" s="217" t="s">
        <v>12</v>
      </c>
      <c r="B17" s="217" t="s">
        <v>3</v>
      </c>
      <c r="C17" s="215" t="s">
        <v>4</v>
      </c>
      <c r="D17" s="217" t="s">
        <v>13</v>
      </c>
      <c r="E17" s="427" t="s">
        <v>14</v>
      </c>
      <c r="F17" s="428"/>
      <c r="G17" s="217" t="s">
        <v>15</v>
      </c>
      <c r="H17" s="217" t="s">
        <v>16</v>
      </c>
      <c r="I17" s="217" t="s">
        <v>17</v>
      </c>
    </row>
    <row r="18" spans="1:9" ht="12.75">
      <c r="A18" s="228"/>
      <c r="B18" s="228"/>
      <c r="C18" s="228"/>
      <c r="D18" s="228"/>
      <c r="E18" s="429"/>
      <c r="F18" s="430"/>
      <c r="G18" s="228"/>
      <c r="H18" s="228"/>
      <c r="I18" s="228"/>
    </row>
    <row r="19" spans="1:9" ht="12.75">
      <c r="A19" s="439"/>
      <c r="B19" s="345">
        <f>'пр.хода'!Q64</f>
        <v>26</v>
      </c>
      <c r="C19" s="440" t="str">
        <f>VLOOKUP(B19,'пр.взв.'!B6:H95,2,FALSE)</f>
        <v>Скрябин Станислав Михайлович</v>
      </c>
      <c r="D19" s="440" t="str">
        <f>VLOOKUP(B19,'пр.взв.'!B6:H95,3,FALSE)</f>
        <v>18.12.1988 мс</v>
      </c>
      <c r="E19" s="431" t="str">
        <f>VLOOKUP(B19,'пр.взв.'!B6:H95,4,FALSE)</f>
        <v>УрФО</v>
      </c>
      <c r="F19" s="433" t="str">
        <f>VLOOKUP(B19,'пр.взв.'!B6:H95,5,FALSE)</f>
        <v>Свердловская обл.</v>
      </c>
      <c r="G19" s="435"/>
      <c r="H19" s="246"/>
      <c r="I19" s="217"/>
    </row>
    <row r="20" spans="1:9" ht="12.75">
      <c r="A20" s="439"/>
      <c r="B20" s="217"/>
      <c r="C20" s="440"/>
      <c r="D20" s="440"/>
      <c r="E20" s="436"/>
      <c r="F20" s="437"/>
      <c r="G20" s="435"/>
      <c r="H20" s="246"/>
      <c r="I20" s="217"/>
    </row>
    <row r="21" spans="1:9" ht="12.75">
      <c r="A21" s="441"/>
      <c r="B21" s="345">
        <f>'пр.хода'!Q69</f>
        <v>37</v>
      </c>
      <c r="C21" s="440" t="str">
        <f>VLOOKUP(B21,'пр.взв.'!B3:H97,2,FALSE)</f>
        <v>Лебедев Илья Александрович</v>
      </c>
      <c r="D21" s="440" t="str">
        <f>VLOOKUP(B21,'пр.взв.'!B3:H97,3,FALSE)</f>
        <v>087.09.1982 змс</v>
      </c>
      <c r="E21" s="431" t="str">
        <f>VLOOKUP(B21,'пр.взв.'!B3:H97,4,FALSE)</f>
        <v>УрФО</v>
      </c>
      <c r="F21" s="433" t="str">
        <f>VLOOKUP(B21,'пр.взв.'!B3:H97,5,FALSE)</f>
        <v>Свердловская обл.</v>
      </c>
      <c r="G21" s="435"/>
      <c r="H21" s="217"/>
      <c r="I21" s="217"/>
    </row>
    <row r="22" spans="1:9" ht="12.75">
      <c r="A22" s="441"/>
      <c r="B22" s="217"/>
      <c r="C22" s="440"/>
      <c r="D22" s="440"/>
      <c r="E22" s="432"/>
      <c r="F22" s="434"/>
      <c r="G22" s="435"/>
      <c r="H22" s="217"/>
      <c r="I22" s="217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115" t="s">
        <v>223</v>
      </c>
    </row>
    <row r="30" spans="1:9" ht="12.75">
      <c r="A30" s="217" t="s">
        <v>12</v>
      </c>
      <c r="B30" s="217" t="s">
        <v>3</v>
      </c>
      <c r="C30" s="215" t="s">
        <v>4</v>
      </c>
      <c r="D30" s="217" t="s">
        <v>13</v>
      </c>
      <c r="E30" s="427" t="s">
        <v>14</v>
      </c>
      <c r="F30" s="428"/>
      <c r="G30" s="217" t="s">
        <v>15</v>
      </c>
      <c r="H30" s="217" t="s">
        <v>16</v>
      </c>
      <c r="I30" s="217" t="s">
        <v>17</v>
      </c>
    </row>
    <row r="31" spans="1:9" ht="12.75">
      <c r="A31" s="228"/>
      <c r="B31" s="228"/>
      <c r="C31" s="228"/>
      <c r="D31" s="228"/>
      <c r="E31" s="429"/>
      <c r="F31" s="430"/>
      <c r="G31" s="228"/>
      <c r="H31" s="228"/>
      <c r="I31" s="228"/>
    </row>
    <row r="32" spans="1:9" ht="12.75">
      <c r="A32" s="439"/>
      <c r="B32" s="345">
        <f>'пр.хода'!M36</f>
        <v>27</v>
      </c>
      <c r="C32" s="440" t="str">
        <f>VLOOKUP(B32,'пр.взв.'!B1:H108,2,FALSE)</f>
        <v>Токарев Роман Александрович</v>
      </c>
      <c r="D32" s="440" t="str">
        <f>VLOOKUP(B32,'пр.взв.'!B3:H108,3,FALSE)</f>
        <v>08.06.1991 мс</v>
      </c>
      <c r="E32" s="431" t="str">
        <f>VLOOKUP(B32,'пр.взв.'!B1:H108,4,FALSE)</f>
        <v>ЦФО</v>
      </c>
      <c r="F32" s="433" t="str">
        <f>VLOOKUP(B32,'пр.взв.'!B1:H108,5,FALSE)</f>
        <v>Воронежская обл.</v>
      </c>
      <c r="G32" s="435"/>
      <c r="H32" s="246"/>
      <c r="I32" s="217"/>
    </row>
    <row r="33" spans="1:9" ht="12.75">
      <c r="A33" s="439"/>
      <c r="B33" s="217"/>
      <c r="C33" s="440"/>
      <c r="D33" s="440"/>
      <c r="E33" s="436"/>
      <c r="F33" s="437"/>
      <c r="G33" s="435"/>
      <c r="H33" s="246"/>
      <c r="I33" s="217"/>
    </row>
    <row r="34" spans="1:9" ht="12.75">
      <c r="A34" s="441"/>
      <c r="B34" s="345">
        <f>'пр.хода'!S36</f>
        <v>2</v>
      </c>
      <c r="C34" s="440" t="str">
        <f>VLOOKUP(B34,'пр.взв.'!B2:H110,2,FALSE)</f>
        <v>Иванов Максим Константинович</v>
      </c>
      <c r="D34" s="440" t="str">
        <f>VLOOKUP(B34,'пр.взв.'!B2:H110,3,FALSE)</f>
        <v>21.01.1993 мсмк</v>
      </c>
      <c r="E34" s="431" t="str">
        <f>VLOOKUP(B34,'пр.взв.'!B2:H110,4,FALSE)</f>
        <v>ПФО</v>
      </c>
      <c r="F34" s="433" t="str">
        <f>VLOOKUP(B34,'пр.взв.'!B2:H110,5,FALSE)</f>
        <v>Чувашская Р.</v>
      </c>
      <c r="G34" s="435"/>
      <c r="H34" s="217"/>
      <c r="I34" s="217"/>
    </row>
    <row r="35" spans="1:9" ht="12.75">
      <c r="A35" s="441"/>
      <c r="B35" s="217"/>
      <c r="C35" s="440"/>
      <c r="D35" s="440"/>
      <c r="E35" s="432"/>
      <c r="F35" s="434"/>
      <c r="G35" s="435"/>
      <c r="H35" s="217"/>
      <c r="I35" s="217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5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F9:F10"/>
    <mergeCell ref="F7:F8"/>
    <mergeCell ref="G7:G8"/>
    <mergeCell ref="G9:G10"/>
    <mergeCell ref="H7:H8"/>
    <mergeCell ref="A5:A6"/>
    <mergeCell ref="B5:B6"/>
    <mergeCell ref="C5:C6"/>
    <mergeCell ref="D5:D6"/>
    <mergeCell ref="G5:G6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E9:E1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90"/>
  <sheetViews>
    <sheetView zoomScalePageLayoutView="0" workbookViewId="0" topLeftCell="A1">
      <selection activeCell="H85" sqref="A1:H85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25.5" customHeight="1" thickBot="1">
      <c r="A1" s="259" t="s">
        <v>29</v>
      </c>
      <c r="B1" s="259"/>
      <c r="C1" s="259"/>
      <c r="D1" s="259"/>
      <c r="E1" s="259"/>
      <c r="F1" s="259"/>
      <c r="G1" s="259"/>
      <c r="H1" s="259"/>
    </row>
    <row r="2" spans="2:8" ht="13.5" customHeight="1" thickBot="1">
      <c r="B2" s="260" t="s">
        <v>31</v>
      </c>
      <c r="C2" s="260"/>
      <c r="D2" s="261" t="s">
        <v>70</v>
      </c>
      <c r="E2" s="262"/>
      <c r="F2" s="262"/>
      <c r="G2" s="262"/>
      <c r="H2" s="263"/>
    </row>
    <row r="3" spans="2:8" ht="15" customHeight="1" thickBot="1">
      <c r="B3" s="442" t="str">
        <f>'[3]реквизиты'!$A$3</f>
        <v>30 сентября - 4 октября 2016г.                г.Кстово (Россия)</v>
      </c>
      <c r="C3" s="442"/>
      <c r="D3" s="442"/>
      <c r="E3" s="442"/>
      <c r="F3" s="442"/>
      <c r="G3" s="442"/>
      <c r="H3" s="128" t="str">
        <f>'пр.взв.'!G3</f>
        <v>в.к. 74  кг</v>
      </c>
    </row>
    <row r="4" spans="1:8" ht="12.75" customHeight="1">
      <c r="A4" s="513" t="s">
        <v>55</v>
      </c>
      <c r="B4" s="514" t="s">
        <v>3</v>
      </c>
      <c r="C4" s="515" t="s">
        <v>4</v>
      </c>
      <c r="D4" s="516" t="s">
        <v>5</v>
      </c>
      <c r="E4" s="517" t="s">
        <v>6</v>
      </c>
      <c r="F4" s="518"/>
      <c r="G4" s="519" t="s">
        <v>8</v>
      </c>
      <c r="H4" s="520" t="s">
        <v>7</v>
      </c>
    </row>
    <row r="5" spans="1:8" ht="6.75" customHeight="1" thickBot="1">
      <c r="A5" s="521"/>
      <c r="B5" s="522"/>
      <c r="C5" s="523"/>
      <c r="D5" s="524"/>
      <c r="E5" s="525"/>
      <c r="F5" s="526"/>
      <c r="G5" s="527"/>
      <c r="H5" s="528"/>
    </row>
    <row r="6" spans="1:8" ht="9" customHeight="1">
      <c r="A6" s="448">
        <v>1</v>
      </c>
      <c r="B6" s="449">
        <f>'пр.хода'!M32</f>
        <v>27</v>
      </c>
      <c r="C6" s="501" t="str">
        <f>VLOOKUP(B6,'пр.взв.'!B$6:H$83,2,FALSE)</f>
        <v>Токарев Роман Александрович</v>
      </c>
      <c r="D6" s="502" t="str">
        <f>VLOOKUP(B6,'пр.взв.'!B$6:H$83,3,FALSE)</f>
        <v>08.06.1991 мс</v>
      </c>
      <c r="E6" s="503" t="str">
        <f>VLOOKUP(B6,'пр.взв.'!B$6:H$83,4,FALSE)</f>
        <v>ЦФО</v>
      </c>
      <c r="F6" s="504" t="str">
        <f>VLOOKUP(B6,'пр.взв.'!B$6:H$91,5,FALSE)</f>
        <v>Воронежская обл.</v>
      </c>
      <c r="G6" s="505">
        <f>VLOOKUP(B6,'пр.взв.'!B$6:H$88,6,FALSE)</f>
        <v>0</v>
      </c>
      <c r="H6" s="506" t="str">
        <f>VLOOKUP(B6,'пр.взв.'!B$6:H$100,7,FALSE)</f>
        <v>Гончаров С.Ю.</v>
      </c>
    </row>
    <row r="7" spans="1:8" ht="9" customHeight="1">
      <c r="A7" s="447"/>
      <c r="B7" s="444"/>
      <c r="C7" s="507"/>
      <c r="D7" s="508"/>
      <c r="E7" s="509"/>
      <c r="F7" s="510"/>
      <c r="G7" s="511"/>
      <c r="H7" s="512"/>
    </row>
    <row r="8" spans="1:8" ht="9" customHeight="1">
      <c r="A8" s="447">
        <v>2</v>
      </c>
      <c r="B8" s="444">
        <f>'пр.хода'!M40</f>
        <v>2</v>
      </c>
      <c r="C8" s="507" t="str">
        <f>VLOOKUP(B8,'пр.взв.'!B$6:H$83,2,FALSE)</f>
        <v>Иванов Максим Константинович</v>
      </c>
      <c r="D8" s="508" t="str">
        <f>VLOOKUP(B8,'пр.взв.'!B$6:H$83,3,FALSE)</f>
        <v>21.01.1993 мсмк</v>
      </c>
      <c r="E8" s="509" t="str">
        <f>VLOOKUP(B8,'пр.взв.'!B$6:H$83,4,FALSE)</f>
        <v>ПФО</v>
      </c>
      <c r="F8" s="510" t="str">
        <f>VLOOKUP(B8,'пр.взв.'!B$6:H$91,5,FALSE)</f>
        <v>Чувашская Р.</v>
      </c>
      <c r="G8" s="511">
        <f>VLOOKUP(B8,'пр.взв.'!B$6:H$88,6,FALSE)</f>
        <v>0</v>
      </c>
      <c r="H8" s="512" t="str">
        <f>VLOOKUP(B8,'пр.взв.'!B$6:H$100,7,FALSE)</f>
        <v>Ильин Г.А. Пегасов С.В.</v>
      </c>
    </row>
    <row r="9" spans="1:8" ht="9" customHeight="1">
      <c r="A9" s="447"/>
      <c r="B9" s="444"/>
      <c r="C9" s="507"/>
      <c r="D9" s="508"/>
      <c r="E9" s="509"/>
      <c r="F9" s="510"/>
      <c r="G9" s="511"/>
      <c r="H9" s="512"/>
    </row>
    <row r="10" spans="1:8" ht="9" customHeight="1">
      <c r="A10" s="447">
        <v>3</v>
      </c>
      <c r="B10" s="444">
        <f>'пр.хода'!R18</f>
        <v>32</v>
      </c>
      <c r="C10" s="507" t="str">
        <f>VLOOKUP(B10,'пр.взв.'!B$6:H$83,2,FALSE)</f>
        <v>Шабуров Александр Владимирович </v>
      </c>
      <c r="D10" s="508" t="str">
        <f>VLOOKUP(B10,'пр.взв.'!B$6:H$83,3,FALSE)</f>
        <v>20.05.1986 мсмк</v>
      </c>
      <c r="E10" s="509" t="str">
        <f>VLOOKUP(B10,'пр.взв.'!B$6:H$83,4,FALSE)</f>
        <v>УрФО</v>
      </c>
      <c r="F10" s="510" t="str">
        <f>VLOOKUP(B10,'пр.взв.'!B$6:H$91,5,FALSE)</f>
        <v>Курганская обл.</v>
      </c>
      <c r="G10" s="511">
        <f>VLOOKUP(B10,'пр.взв.'!B$6:H$88,6,FALSE)</f>
        <v>0</v>
      </c>
      <c r="H10" s="512" t="str">
        <f>VLOOKUP(B10,'пр.взв.'!B$6:H$100,7,FALSE)</f>
        <v>Стенников М.Г.</v>
      </c>
    </row>
    <row r="11" spans="1:8" ht="9" customHeight="1">
      <c r="A11" s="447"/>
      <c r="B11" s="444"/>
      <c r="C11" s="507"/>
      <c r="D11" s="508"/>
      <c r="E11" s="509"/>
      <c r="F11" s="510"/>
      <c r="G11" s="511"/>
      <c r="H11" s="512"/>
    </row>
    <row r="12" spans="1:8" ht="9" customHeight="1">
      <c r="A12" s="447">
        <v>3</v>
      </c>
      <c r="B12" s="444">
        <f>'пр.хода'!R67</f>
        <v>26</v>
      </c>
      <c r="C12" s="507" t="str">
        <f>VLOOKUP(B12,'пр.взв.'!B$6:H$83,2,FALSE)</f>
        <v>Скрябин Станислав Михайлович</v>
      </c>
      <c r="D12" s="508" t="str">
        <f>VLOOKUP(B12,'пр.взв.'!B$6:H$83,3,FALSE)</f>
        <v>18.12.1988 мс</v>
      </c>
      <c r="E12" s="509" t="str">
        <f>VLOOKUP(B12,'пр.взв.'!B$6:H$83,4,FALSE)</f>
        <v>УрФО</v>
      </c>
      <c r="F12" s="510" t="str">
        <f>VLOOKUP(B12,'пр.взв.'!B$6:H$91,5,FALSE)</f>
        <v>Свердловская обл.</v>
      </c>
      <c r="G12" s="511">
        <f>VLOOKUP(B12,'пр.взв.'!B$6:H$88,6,FALSE)</f>
        <v>0</v>
      </c>
      <c r="H12" s="512" t="str">
        <f>VLOOKUP(B12,'пр.взв.'!B$6:H$100,7,FALSE)</f>
        <v>Стенников М.Г. Мельников А.Н.</v>
      </c>
    </row>
    <row r="13" spans="1:8" ht="9" customHeight="1">
      <c r="A13" s="447"/>
      <c r="B13" s="444"/>
      <c r="C13" s="507"/>
      <c r="D13" s="508"/>
      <c r="E13" s="509"/>
      <c r="F13" s="510"/>
      <c r="G13" s="511"/>
      <c r="H13" s="512"/>
    </row>
    <row r="14" spans="1:8" ht="9" customHeight="1">
      <c r="A14" s="447">
        <v>5</v>
      </c>
      <c r="B14" s="444">
        <f>'пр.хода'!AM28</f>
        <v>19</v>
      </c>
      <c r="C14" s="507" t="str">
        <f>VLOOKUP(B14,'пр.взв.'!B$6:H$83,2,FALSE)</f>
        <v>Акопян Артур Эдвардович</v>
      </c>
      <c r="D14" s="508" t="str">
        <f>VLOOKUP(B14,'пр.взв.'!B$6:H$83,3,FALSE)</f>
        <v>04.08.1993 мсмк</v>
      </c>
      <c r="E14" s="509" t="str">
        <f>VLOOKUP(B14,'пр.взв.'!B$6:H$83,4,FALSE)</f>
        <v>УрФО</v>
      </c>
      <c r="F14" s="510" t="str">
        <f>VLOOKUP(B14,'пр.взв.'!B$6:H$91,5,FALSE)</f>
        <v>Свердловская обл.</v>
      </c>
      <c r="G14" s="511">
        <f>VLOOKUP(B14,'пр.взв.'!B$6:H$88,6,FALSE)</f>
        <v>0</v>
      </c>
      <c r="H14" s="512" t="str">
        <f>VLOOKUP(B14,'пр.взв.'!B$6:H$100,7,FALSE)</f>
        <v>Стенников М.Г. Мельников А.Н.</v>
      </c>
    </row>
    <row r="15" spans="1:8" ht="9" customHeight="1">
      <c r="A15" s="447"/>
      <c r="B15" s="444"/>
      <c r="C15" s="507"/>
      <c r="D15" s="508"/>
      <c r="E15" s="509"/>
      <c r="F15" s="510"/>
      <c r="G15" s="511"/>
      <c r="H15" s="512"/>
    </row>
    <row r="16" spans="1:8" ht="9" customHeight="1">
      <c r="A16" s="447">
        <v>5</v>
      </c>
      <c r="B16" s="444">
        <f>'пр.хода'!AM29</f>
        <v>37</v>
      </c>
      <c r="C16" s="507" t="str">
        <f>VLOOKUP(B16,'пр.взв.'!B$6:H$83,2,FALSE)</f>
        <v>Лебедев Илья Александрович</v>
      </c>
      <c r="D16" s="508" t="str">
        <f>VLOOKUP(B16,'пр.взв.'!B$6:H$83,3,FALSE)</f>
        <v>087.09.1982 змс</v>
      </c>
      <c r="E16" s="509" t="str">
        <f>VLOOKUP(B16,'пр.взв.'!B$6:H$83,4,FALSE)</f>
        <v>УрФО</v>
      </c>
      <c r="F16" s="510" t="str">
        <f>VLOOKUP(B16,'пр.взв.'!B$6:H$91,5,FALSE)</f>
        <v>Свердловская обл.</v>
      </c>
      <c r="G16" s="511">
        <f>VLOOKUP(B16,'пр.взв.'!B$6:H$88,6,FALSE)</f>
        <v>0</v>
      </c>
      <c r="H16" s="512" t="str">
        <f>VLOOKUP(B16,'пр.взв.'!B$6:H$100,7,FALSE)</f>
        <v>Суханов М.И. Мельников А.Н.</v>
      </c>
    </row>
    <row r="17" spans="1:8" ht="9" customHeight="1">
      <c r="A17" s="447"/>
      <c r="B17" s="444"/>
      <c r="C17" s="507"/>
      <c r="D17" s="508"/>
      <c r="E17" s="509"/>
      <c r="F17" s="510"/>
      <c r="G17" s="511"/>
      <c r="H17" s="512"/>
    </row>
    <row r="18" spans="1:8" ht="9" customHeight="1">
      <c r="A18" s="443" t="s">
        <v>56</v>
      </c>
      <c r="B18" s="444">
        <f>'пр.хода'!AM25</f>
        <v>29</v>
      </c>
      <c r="C18" s="507" t="str">
        <f>VLOOKUP(B18,'пр.взв.'!B$6:H$83,2,FALSE)</f>
        <v>Амарян Гела Давидович</v>
      </c>
      <c r="D18" s="508" t="str">
        <f>VLOOKUP(B18,'пр.взв.'!B$6:H$83,3,FALSE)</f>
        <v>15.02.1996 мс</v>
      </c>
      <c r="E18" s="509" t="str">
        <f>VLOOKUP(B18,'пр.взв.'!B$6:H$83,4,FALSE)</f>
        <v>Моск</v>
      </c>
      <c r="F18" s="510" t="str">
        <f>VLOOKUP(B18,'пр.взв.'!B$6:H$91,5,FALSE)</f>
        <v>Москва</v>
      </c>
      <c r="G18" s="511">
        <f>VLOOKUP(B18,'пр.взв.'!B$6:H$88,6,FALSE)</f>
        <v>0</v>
      </c>
      <c r="H18" s="512" t="str">
        <f>VLOOKUP(B18,'пр.взв.'!B$6:H$100,7,FALSE)</f>
        <v>Жиляев Д.С. Коробейников М.Ю.</v>
      </c>
    </row>
    <row r="19" spans="1:8" ht="9" customHeight="1">
      <c r="A19" s="443"/>
      <c r="B19" s="444"/>
      <c r="C19" s="507"/>
      <c r="D19" s="508"/>
      <c r="E19" s="509"/>
      <c r="F19" s="510"/>
      <c r="G19" s="511"/>
      <c r="H19" s="512"/>
    </row>
    <row r="20" spans="1:8" ht="9" customHeight="1">
      <c r="A20" s="443" t="s">
        <v>56</v>
      </c>
      <c r="B20" s="444">
        <f>'пр.хода'!AM26</f>
        <v>8</v>
      </c>
      <c r="C20" s="507" t="str">
        <f>VLOOKUP(B20,'пр.взв.'!B$6:H$83,2,FALSE)</f>
        <v>Онегов Никита Александрович</v>
      </c>
      <c r="D20" s="508" t="str">
        <f>VLOOKUP(B20,'пр.взв.'!B$6:H$83,3,FALSE)</f>
        <v>06.08.1988 мс</v>
      </c>
      <c r="E20" s="509" t="str">
        <f>VLOOKUP(B20,'пр.взв.'!B$6:H$83,4,FALSE)</f>
        <v>ЦФО</v>
      </c>
      <c r="F20" s="510" t="str">
        <f>VLOOKUP(B20,'пр.взв.'!B$6:H$91,5,FALSE)</f>
        <v>Владимирская обл.</v>
      </c>
      <c r="G20" s="511">
        <f>VLOOKUP(B20,'пр.взв.'!B$6:H$88,6,FALSE)</f>
        <v>0</v>
      </c>
      <c r="H20" s="512" t="str">
        <f>VLOOKUP(B20,'пр.взв.'!B$6:H$100,7,FALSE)</f>
        <v>Куприков А.Т. Веретенников Ю.</v>
      </c>
    </row>
    <row r="21" spans="1:8" ht="9" customHeight="1">
      <c r="A21" s="443"/>
      <c r="B21" s="444"/>
      <c r="C21" s="507"/>
      <c r="D21" s="508"/>
      <c r="E21" s="509"/>
      <c r="F21" s="510"/>
      <c r="G21" s="511"/>
      <c r="H21" s="512"/>
    </row>
    <row r="22" spans="1:8" ht="9" customHeight="1">
      <c r="A22" s="443" t="s">
        <v>62</v>
      </c>
      <c r="B22" s="444">
        <f>'пр.хода'!AM20</f>
        <v>17</v>
      </c>
      <c r="C22" s="507" t="str">
        <f>VLOOKUP(B22,'пр.взв.'!B$6:H$83,2,FALSE)</f>
        <v>Сарайкин Александр Вячеславович</v>
      </c>
      <c r="D22" s="508" t="str">
        <f>VLOOKUP(B22,'пр.взв.'!B$6:H$83,3,FALSE)</f>
        <v>03.07.1993 мс</v>
      </c>
      <c r="E22" s="509" t="str">
        <f>VLOOKUP(B22,'пр.взв.'!B$6:H$83,4,FALSE)</f>
        <v>ЦФО</v>
      </c>
      <c r="F22" s="510" t="str">
        <f>VLOOKUP(B22,'пр.взв.'!B$6:H$91,5,FALSE)</f>
        <v>Рязанская обл.</v>
      </c>
      <c r="G22" s="511">
        <f>VLOOKUP(B22,'пр.взв.'!B$6:H$88,6,FALSE)</f>
        <v>0</v>
      </c>
      <c r="H22" s="512" t="str">
        <f>VLOOKUP(B22,'пр.взв.'!B$6:H$100,7,FALSE)</f>
        <v>Фофанов К.Н. Яковенко Д.В.</v>
      </c>
    </row>
    <row r="23" spans="1:8" ht="9" customHeight="1">
      <c r="A23" s="443"/>
      <c r="B23" s="444"/>
      <c r="C23" s="507"/>
      <c r="D23" s="508"/>
      <c r="E23" s="509"/>
      <c r="F23" s="510"/>
      <c r="G23" s="511"/>
      <c r="H23" s="512"/>
    </row>
    <row r="24" spans="1:8" ht="9" customHeight="1">
      <c r="A24" s="445" t="str">
        <f>$A$22</f>
        <v>9-12</v>
      </c>
      <c r="B24" s="444">
        <f>'пр.хода'!AM21</f>
        <v>30</v>
      </c>
      <c r="C24" s="507" t="str">
        <f>VLOOKUP(B24,'пр.взв.'!B$6:H$83,2,FALSE)</f>
        <v>Гончаров Николай Сергеевич</v>
      </c>
      <c r="D24" s="508" t="str">
        <f>VLOOKUP(B24,'пр.взв.'!B$6:H$83,3,FALSE)</f>
        <v>28.12.1993 мс</v>
      </c>
      <c r="E24" s="509" t="str">
        <f>VLOOKUP(B24,'пр.взв.'!B$6:H$83,4,FALSE)</f>
        <v>С-Пб</v>
      </c>
      <c r="F24" s="510" t="str">
        <f>VLOOKUP(B24,'пр.взв.'!B$6:H$91,5,FALSE)</f>
        <v>Санкт-Петербург</v>
      </c>
      <c r="G24" s="511">
        <f>VLOOKUP(B24,'пр.взв.'!B$6:H$88,6,FALSE)</f>
        <v>0</v>
      </c>
      <c r="H24" s="512" t="str">
        <f>VLOOKUP(B24,'пр.взв.'!B$6:H$100,7,FALSE)</f>
        <v>Савельев А.В. Астапов П.Л.</v>
      </c>
    </row>
    <row r="25" spans="1:8" ht="9" customHeight="1">
      <c r="A25" s="446"/>
      <c r="B25" s="444"/>
      <c r="C25" s="507"/>
      <c r="D25" s="508"/>
      <c r="E25" s="509"/>
      <c r="F25" s="510"/>
      <c r="G25" s="511"/>
      <c r="H25" s="512"/>
    </row>
    <row r="26" spans="1:8" ht="9" customHeight="1">
      <c r="A26" s="445" t="str">
        <f>$A$22</f>
        <v>9-12</v>
      </c>
      <c r="B26" s="444">
        <f>'пр.хода'!AM22</f>
        <v>23</v>
      </c>
      <c r="C26" s="507" t="str">
        <f>VLOOKUP(B26,'пр.взв.'!B$6:H$83,2,FALSE)</f>
        <v>Одинцов Григорий Сергеевич</v>
      </c>
      <c r="D26" s="508" t="str">
        <f>VLOOKUP(B26,'пр.взв.'!B$6:H$83,3,FALSE)</f>
        <v>18.08.1992 мс</v>
      </c>
      <c r="E26" s="509" t="str">
        <f>VLOOKUP(B26,'пр.взв.'!B$6:H$83,4,FALSE)</f>
        <v>ЦФО</v>
      </c>
      <c r="F26" s="510" t="str">
        <f>VLOOKUP(B26,'пр.взв.'!B$6:H$91,5,FALSE)</f>
        <v>Рязанская обл.</v>
      </c>
      <c r="G26" s="511">
        <f>VLOOKUP(B26,'пр.взв.'!B$6:H$88,6,FALSE)</f>
        <v>0</v>
      </c>
      <c r="H26" s="512" t="str">
        <f>VLOOKUP(B26,'пр.взв.'!B$6:H$100,7,FALSE)</f>
        <v>Фофанов К.Н. Аветисов Р.Р.</v>
      </c>
    </row>
    <row r="27" spans="1:8" ht="9" customHeight="1">
      <c r="A27" s="446"/>
      <c r="B27" s="444"/>
      <c r="C27" s="507"/>
      <c r="D27" s="508"/>
      <c r="E27" s="509"/>
      <c r="F27" s="510"/>
      <c r="G27" s="511"/>
      <c r="H27" s="512"/>
    </row>
    <row r="28" spans="1:8" ht="9" customHeight="1">
      <c r="A28" s="445" t="str">
        <f>$A$22</f>
        <v>9-12</v>
      </c>
      <c r="B28" s="444">
        <f>'пр.хода'!AM23</f>
        <v>28</v>
      </c>
      <c r="C28" s="507" t="str">
        <f>VLOOKUP(B28,'пр.взв.'!B$6:H$83,2,FALSE)</f>
        <v>Николаев Владимир Владимирович</v>
      </c>
      <c r="D28" s="508" t="str">
        <f>VLOOKUP(B28,'пр.взв.'!B$6:H$83,3,FALSE)</f>
        <v>27.03.1991 мс</v>
      </c>
      <c r="E28" s="509" t="str">
        <f>VLOOKUP(B28,'пр.взв.'!B$6:H$83,4,FALSE)</f>
        <v>УрФО</v>
      </c>
      <c r="F28" s="510" t="str">
        <f>VLOOKUP(B28,'пр.взв.'!B$6:H$91,5,FALSE)</f>
        <v>Свердловская обл.</v>
      </c>
      <c r="G28" s="511">
        <f>VLOOKUP(B28,'пр.взв.'!B$6:H$88,6,FALSE)</f>
        <v>0</v>
      </c>
      <c r="H28" s="512" t="str">
        <f>VLOOKUP(B28,'пр.взв.'!B$6:H$100,7,FALSE)</f>
        <v>Стенников М.Г. Мельников А.Н.</v>
      </c>
    </row>
    <row r="29" spans="1:8" ht="9" customHeight="1">
      <c r="A29" s="446"/>
      <c r="B29" s="444"/>
      <c r="C29" s="507"/>
      <c r="D29" s="508"/>
      <c r="E29" s="509"/>
      <c r="F29" s="510"/>
      <c r="G29" s="511"/>
      <c r="H29" s="512"/>
    </row>
    <row r="30" spans="1:8" ht="9" customHeight="1">
      <c r="A30" s="443" t="s">
        <v>63</v>
      </c>
      <c r="B30" s="444">
        <f>'пр.хода'!AM15</f>
        <v>21</v>
      </c>
      <c r="C30" s="507" t="str">
        <f>VLOOKUP(B30,'пр.взв.'!B$6:H$83,2,FALSE)</f>
        <v>Хашиев Ислам Султанович</v>
      </c>
      <c r="D30" s="508" t="str">
        <f>VLOOKUP(B30,'пр.взв.'!B$6:H$83,3,FALSE)</f>
        <v>13.10.1993 мс</v>
      </c>
      <c r="E30" s="509" t="str">
        <f>VLOOKUP(B30,'пр.взв.'!B$6:H$83,4,FALSE)</f>
        <v>ПФО</v>
      </c>
      <c r="F30" s="510" t="str">
        <f>VLOOKUP(B30,'пр.взв.'!B$6:H$91,5,FALSE)</f>
        <v>Самарская обл.</v>
      </c>
      <c r="G30" s="511">
        <f>VLOOKUP(B30,'пр.взв.'!B$6:H$88,6,FALSE)</f>
        <v>0</v>
      </c>
      <c r="H30" s="512" t="str">
        <f>VLOOKUP(B30,'пр.взв.'!B$6:H$100,7,FALSE)</f>
        <v>Киргизов В.В. Коновалов А.П.</v>
      </c>
    </row>
    <row r="31" spans="1:8" ht="9" customHeight="1">
      <c r="A31" s="443"/>
      <c r="B31" s="444"/>
      <c r="C31" s="507"/>
      <c r="D31" s="508"/>
      <c r="E31" s="509"/>
      <c r="F31" s="510"/>
      <c r="G31" s="511"/>
      <c r="H31" s="512"/>
    </row>
    <row r="32" spans="1:8" ht="9" customHeight="1">
      <c r="A32" s="443" t="s">
        <v>63</v>
      </c>
      <c r="B32" s="444">
        <f>'пр.хода'!AM16</f>
        <v>18</v>
      </c>
      <c r="C32" s="507" t="str">
        <f>VLOOKUP(B32,'пр.взв.'!B$6:H$83,2,FALSE)</f>
        <v>Парнюк Степан Михайлович</v>
      </c>
      <c r="D32" s="508" t="str">
        <f>VLOOKUP(B32,'пр.взв.'!B$6:H$83,3,FALSE)</f>
        <v>05.11.1989 мс</v>
      </c>
      <c r="E32" s="509" t="str">
        <f>VLOOKUP(B32,'пр.взв.'!B$6:H$83,4,FALSE)</f>
        <v>Моск</v>
      </c>
      <c r="F32" s="510" t="str">
        <f>VLOOKUP(B32,'пр.взв.'!B$6:H$91,5,FALSE)</f>
        <v>Москва</v>
      </c>
      <c r="G32" s="511">
        <f>VLOOKUP(B32,'пр.взв.'!B$6:H$88,6,FALSE)</f>
        <v>0</v>
      </c>
      <c r="H32" s="512" t="str">
        <f>VLOOKUP(B32,'пр.взв.'!B$6:H$100,7,FALSE)</f>
        <v>Авдонин С.М. Кривовязюк О.В.</v>
      </c>
    </row>
    <row r="33" spans="1:8" ht="9" customHeight="1">
      <c r="A33" s="443"/>
      <c r="B33" s="444"/>
      <c r="C33" s="507"/>
      <c r="D33" s="508"/>
      <c r="E33" s="509"/>
      <c r="F33" s="510"/>
      <c r="G33" s="511"/>
      <c r="H33" s="512"/>
    </row>
    <row r="34" spans="1:8" ht="9" customHeight="1">
      <c r="A34" s="443" t="s">
        <v>63</v>
      </c>
      <c r="B34" s="444">
        <f>'пр.хода'!AM17</f>
        <v>11</v>
      </c>
      <c r="C34" s="507" t="str">
        <f>VLOOKUP(B34,'пр.взв.'!B$6:H$83,2,FALSE)</f>
        <v>Анищенко Евгений Эдуардович</v>
      </c>
      <c r="D34" s="508" t="str">
        <f>VLOOKUP(B34,'пр.взв.'!B$6:H$83,3,FALSE)</f>
        <v>10.05.1992 мс</v>
      </c>
      <c r="E34" s="509" t="str">
        <f>VLOOKUP(B34,'пр.взв.'!B$6:H$83,4,FALSE)</f>
        <v>С-Пб</v>
      </c>
      <c r="F34" s="510" t="str">
        <f>VLOOKUP(B34,'пр.взв.'!B$6:H$91,5,FALSE)</f>
        <v>Санкт-Петербург</v>
      </c>
      <c r="G34" s="511">
        <f>VLOOKUP(B34,'пр.взв.'!B$6:H$88,6,FALSE)</f>
        <v>0</v>
      </c>
      <c r="H34" s="512" t="str">
        <f>VLOOKUP(B34,'пр.взв.'!B$6:H$100,7,FALSE)</f>
        <v>Солдатов В.В. Солдатов Н.В.</v>
      </c>
    </row>
    <row r="35" spans="1:8" ht="9" customHeight="1">
      <c r="A35" s="443"/>
      <c r="B35" s="444"/>
      <c r="C35" s="507"/>
      <c r="D35" s="508"/>
      <c r="E35" s="509"/>
      <c r="F35" s="510"/>
      <c r="G35" s="511"/>
      <c r="H35" s="512"/>
    </row>
    <row r="36" spans="1:8" ht="9" customHeight="1">
      <c r="A36" s="443" t="s">
        <v>63</v>
      </c>
      <c r="B36" s="444">
        <f>'пр.хода'!AM18</f>
        <v>16</v>
      </c>
      <c r="C36" s="507" t="str">
        <f>VLOOKUP(B36,'пр.взв.'!B$6:H$83,2,FALSE)</f>
        <v>Кульян Григор Вачеганович</v>
      </c>
      <c r="D36" s="508" t="str">
        <f>VLOOKUP(B36,'пр.взв.'!B$6:H$83,3,FALSE)</f>
        <v>21.03.1986 кмс</v>
      </c>
      <c r="E36" s="509" t="str">
        <f>VLOOKUP(B36,'пр.взв.'!B$6:H$83,4,FALSE)</f>
        <v>ЮФО</v>
      </c>
      <c r="F36" s="510" t="str">
        <f>VLOOKUP(B36,'пр.взв.'!B$6:H$91,5,FALSE)</f>
        <v>Краснодарский кр.</v>
      </c>
      <c r="G36" s="511">
        <f>VLOOKUP(B36,'пр.взв.'!B$6:H$88,6,FALSE)</f>
        <v>0</v>
      </c>
      <c r="H36" s="512" t="str">
        <f>VLOOKUP(B36,'пр.взв.'!B$6:H$100,7,FALSE)</f>
        <v>Антонян Р.А.</v>
      </c>
    </row>
    <row r="37" spans="1:8" ht="9" customHeight="1">
      <c r="A37" s="443"/>
      <c r="B37" s="444"/>
      <c r="C37" s="507"/>
      <c r="D37" s="508"/>
      <c r="E37" s="509"/>
      <c r="F37" s="510"/>
      <c r="G37" s="511"/>
      <c r="H37" s="512"/>
    </row>
    <row r="38" spans="1:8" ht="9" customHeight="1">
      <c r="A38" s="443" t="s">
        <v>225</v>
      </c>
      <c r="B38" s="444">
        <f>'пр.хода'!AM10</f>
        <v>5</v>
      </c>
      <c r="C38" s="507" t="str">
        <f>VLOOKUP(B38,'пр.взв.'!B$6:H$83,2,FALSE)</f>
        <v>Огарышев Алексей Сергеевич</v>
      </c>
      <c r="D38" s="508" t="str">
        <f>VLOOKUP(B38,'пр.взв.'!B$6:H$83,3,FALSE)</f>
        <v>06.03.1988 мсмк</v>
      </c>
      <c r="E38" s="509" t="str">
        <f>VLOOKUP(B38,'пр.взв.'!B$6:H$83,4,FALSE)</f>
        <v>ЦФО</v>
      </c>
      <c r="F38" s="510" t="str">
        <f>VLOOKUP(B38,'пр.взв.'!B$6:H$91,5,FALSE)</f>
        <v>Владимирская обл.</v>
      </c>
      <c r="G38" s="511">
        <f>VLOOKUP(B38,'пр.взв.'!B$6:H$88,6,FALSE)</f>
        <v>0</v>
      </c>
      <c r="H38" s="512" t="str">
        <f>VLOOKUP(B38,'пр.взв.'!B$6:H$100,7,FALSE)</f>
        <v>Куприков А.Т. Веретенников Ю.</v>
      </c>
    </row>
    <row r="39" spans="1:8" ht="9" customHeight="1">
      <c r="A39" s="443"/>
      <c r="B39" s="444"/>
      <c r="C39" s="507"/>
      <c r="D39" s="508"/>
      <c r="E39" s="509"/>
      <c r="F39" s="510"/>
      <c r="G39" s="511"/>
      <c r="H39" s="512"/>
    </row>
    <row r="40" spans="1:8" ht="9" customHeight="1">
      <c r="A40" s="443" t="s">
        <v>225</v>
      </c>
      <c r="B40" s="444">
        <f>'пр.хода'!AM11</f>
        <v>34</v>
      </c>
      <c r="C40" s="507" t="str">
        <f>VLOOKUP(B40,'пр.взв.'!B$6:H$83,2,FALSE)</f>
        <v>Сафронов Владимир Александрович</v>
      </c>
      <c r="D40" s="508" t="str">
        <f>VLOOKUP(B40,'пр.взв.'!B$6:H$83,3,FALSE)</f>
        <v>18.04.1997 кмс</v>
      </c>
      <c r="E40" s="509" t="str">
        <f>VLOOKUP(B40,'пр.взв.'!B$6:H$83,4,FALSE)</f>
        <v>ЦФО</v>
      </c>
      <c r="F40" s="510" t="str">
        <f>VLOOKUP(B40,'пр.взв.'!B$6:H$91,5,FALSE)</f>
        <v>Рязанская обл.</v>
      </c>
      <c r="G40" s="511">
        <f>VLOOKUP(B40,'пр.взв.'!B$6:H$88,6,FALSE)</f>
        <v>0</v>
      </c>
      <c r="H40" s="512" t="str">
        <f>VLOOKUP(B40,'пр.взв.'!B$6:H$100,7,FALSE)</f>
        <v>Фофанов К.Н. Брагин И.Е.</v>
      </c>
    </row>
    <row r="41" spans="1:8" ht="9" customHeight="1">
      <c r="A41" s="443"/>
      <c r="B41" s="444"/>
      <c r="C41" s="507"/>
      <c r="D41" s="508"/>
      <c r="E41" s="509"/>
      <c r="F41" s="510"/>
      <c r="G41" s="511"/>
      <c r="H41" s="512"/>
    </row>
    <row r="42" spans="1:8" ht="9" customHeight="1">
      <c r="A42" s="443" t="s">
        <v>226</v>
      </c>
      <c r="B42" s="444">
        <f>'пр.хода'!AL11</f>
        <v>25</v>
      </c>
      <c r="C42" s="507" t="str">
        <f>VLOOKUP(B42,'пр.взв.'!B$6:H$83,2,FALSE)</f>
        <v>Шокуров александр Владимирович</v>
      </c>
      <c r="D42" s="508" t="str">
        <f>VLOOKUP(B42,'пр.взв.'!B$6:H$83,3,FALSE)</f>
        <v>26.11.1988 мс</v>
      </c>
      <c r="E42" s="509" t="str">
        <f>VLOOKUP(B42,'пр.взв.'!B$6:H$83,4,FALSE)</f>
        <v>ПФО</v>
      </c>
      <c r="F42" s="510" t="str">
        <f>VLOOKUP(B42,'пр.взв.'!B$6:H$91,5,FALSE)</f>
        <v>Пензенская обл.</v>
      </c>
      <c r="G42" s="511">
        <f>VLOOKUP(B42,'пр.взв.'!B$6:H$88,6,FALSE)</f>
        <v>0</v>
      </c>
      <c r="H42" s="512" t="str">
        <f>VLOOKUP(B42,'пр.взв.'!B$6:H$100,7,FALSE)</f>
        <v>Надькин В.А. Ивентьев А.В.</v>
      </c>
    </row>
    <row r="43" spans="1:8" ht="9" customHeight="1">
      <c r="A43" s="443"/>
      <c r="B43" s="444"/>
      <c r="C43" s="507"/>
      <c r="D43" s="508"/>
      <c r="E43" s="509"/>
      <c r="F43" s="510"/>
      <c r="G43" s="511"/>
      <c r="H43" s="512"/>
    </row>
    <row r="44" spans="1:8" ht="9" customHeight="1">
      <c r="A44" s="443" t="s">
        <v>226</v>
      </c>
      <c r="B44" s="444">
        <f>'пр.хода'!AL29</f>
        <v>6</v>
      </c>
      <c r="C44" s="507" t="str">
        <f>VLOOKUP(B44,'пр.взв.'!B$6:H$83,2,FALSE)</f>
        <v>Надюков Бислан Мосович</v>
      </c>
      <c r="D44" s="508" t="str">
        <f>VLOOKUP(B44,'пр.взв.'!B$6:H$83,3,FALSE)</f>
        <v>19.11.1991 мс</v>
      </c>
      <c r="E44" s="509" t="str">
        <f>VLOOKUP(B44,'пр.взв.'!B$6:H$83,4,FALSE)</f>
        <v>ЮФО</v>
      </c>
      <c r="F44" s="510" t="str">
        <f>VLOOKUP(B44,'пр.взв.'!B$6:H$91,5,FALSE)</f>
        <v>Краснодарский кр.</v>
      </c>
      <c r="G44" s="511">
        <f>VLOOKUP(B44,'пр.взв.'!B$6:H$88,6,FALSE)</f>
        <v>0</v>
      </c>
      <c r="H44" s="512" t="str">
        <f>VLOOKUP(B44,'пр.взв.'!B$6:H$100,7,FALSE)</f>
        <v>Нефедов Д.Н. Надюков Р.Х.</v>
      </c>
    </row>
    <row r="45" spans="1:8" ht="9" customHeight="1">
      <c r="A45" s="443"/>
      <c r="B45" s="444"/>
      <c r="C45" s="507"/>
      <c r="D45" s="508"/>
      <c r="E45" s="509"/>
      <c r="F45" s="510"/>
      <c r="G45" s="511"/>
      <c r="H45" s="512"/>
    </row>
    <row r="46" spans="1:8" ht="9" customHeight="1">
      <c r="A46" s="443" t="s">
        <v>226</v>
      </c>
      <c r="B46" s="444">
        <f>'пр.хода'!AL20</f>
        <v>15</v>
      </c>
      <c r="C46" s="507" t="str">
        <f>VLOOKUP(B46,'пр.взв.'!B$6:H$83,2,FALSE)</f>
        <v>Кадяев Дмитрий Николаевич</v>
      </c>
      <c r="D46" s="508" t="str">
        <f>VLOOKUP(B46,'пр.взв.'!B$6:H$83,3,FALSE)</f>
        <v>15.07.1988 мс</v>
      </c>
      <c r="E46" s="509" t="str">
        <f>VLOOKUP(B46,'пр.взв.'!B$6:H$83,4,FALSE)</f>
        <v>ПФО</v>
      </c>
      <c r="F46" s="510" t="str">
        <f>VLOOKUP(B46,'пр.взв.'!B$6:H$91,5,FALSE)</f>
        <v>Нижегородская обл.</v>
      </c>
      <c r="G46" s="511">
        <f>VLOOKUP(B46,'пр.взв.'!B$6:H$88,6,FALSE)</f>
        <v>0</v>
      </c>
      <c r="H46" s="512" t="str">
        <f>VLOOKUP(B46,'пр.взв.'!B$6:H$100,7,FALSE)</f>
        <v>Садковский Е.А. Гордеев М.А.</v>
      </c>
    </row>
    <row r="47" spans="1:8" ht="9" customHeight="1">
      <c r="A47" s="443"/>
      <c r="B47" s="444"/>
      <c r="C47" s="507"/>
      <c r="D47" s="508"/>
      <c r="E47" s="509"/>
      <c r="F47" s="510"/>
      <c r="G47" s="511"/>
      <c r="H47" s="512"/>
    </row>
    <row r="48" spans="1:8" ht="9" customHeight="1">
      <c r="A48" s="443" t="s">
        <v>226</v>
      </c>
      <c r="B48" s="444">
        <f>'пр.хода'!AL39</f>
        <v>36</v>
      </c>
      <c r="C48" s="507" t="str">
        <f>VLOOKUP(B48,'пр.взв.'!B$6:H$83,2,FALSE)</f>
        <v>Седракян Сипан Нерсесович</v>
      </c>
      <c r="D48" s="508" t="str">
        <f>VLOOKUP(B48,'пр.взв.'!B$6:H$83,3,FALSE)</f>
        <v>28.11.1994 мс</v>
      </c>
      <c r="E48" s="509" t="str">
        <f>VLOOKUP(B48,'пр.взв.'!B$6:H$83,4,FALSE)</f>
        <v>ЦФО</v>
      </c>
      <c r="F48" s="510" t="str">
        <f>VLOOKUP(B48,'пр.взв.'!B$6:H$91,5,FALSE)</f>
        <v>Рязанская обл.</v>
      </c>
      <c r="G48" s="511">
        <f>VLOOKUP(B48,'пр.взв.'!B$6:H$88,6,FALSE)</f>
        <v>0</v>
      </c>
      <c r="H48" s="512" t="str">
        <f>VLOOKUP(B48,'пр.взв.'!B$6:H$100,7,FALSE)</f>
        <v>Фофанов К.Н. Мальцев С.А.</v>
      </c>
    </row>
    <row r="49" spans="1:8" ht="9" customHeight="1">
      <c r="A49" s="443"/>
      <c r="B49" s="444"/>
      <c r="C49" s="507"/>
      <c r="D49" s="508"/>
      <c r="E49" s="509"/>
      <c r="F49" s="510"/>
      <c r="G49" s="511"/>
      <c r="H49" s="512"/>
    </row>
    <row r="50" spans="1:8" ht="9" customHeight="1">
      <c r="A50" s="443" t="s">
        <v>227</v>
      </c>
      <c r="B50" s="444">
        <f>'пр.хода'!AK11</f>
        <v>9</v>
      </c>
      <c r="C50" s="507" t="str">
        <f>VLOOKUP(B50,'пр.взв.'!B$6:H$83,2,FALSE)</f>
        <v>Аминов Заирбек Арсланбегович</v>
      </c>
      <c r="D50" s="508" t="str">
        <f>VLOOKUP(B50,'пр.взв.'!B$6:H$83,3,FALSE)</f>
        <v>14.10.1995 кмс</v>
      </c>
      <c r="E50" s="509" t="str">
        <f>VLOOKUP(B50,'пр.взв.'!B$6:H$83,4,FALSE)</f>
        <v>УрФО</v>
      </c>
      <c r="F50" s="510" t="str">
        <f>VLOOKUP(B50,'пр.взв.'!B$6:H$91,5,FALSE)</f>
        <v>ХМАО-Югра</v>
      </c>
      <c r="G50" s="511">
        <f>VLOOKUP(B50,'пр.взв.'!B$6:H$88,6,FALSE)</f>
        <v>0</v>
      </c>
      <c r="H50" s="512" t="str">
        <f>VLOOKUP(B50,'пр.взв.'!B$6:H$100,7,FALSE)</f>
        <v>Горшков И.В. Соколов Т.В.</v>
      </c>
    </row>
    <row r="51" spans="1:8" ht="9" customHeight="1">
      <c r="A51" s="443"/>
      <c r="B51" s="444"/>
      <c r="C51" s="507"/>
      <c r="D51" s="508"/>
      <c r="E51" s="509"/>
      <c r="F51" s="510"/>
      <c r="G51" s="511"/>
      <c r="H51" s="512"/>
    </row>
    <row r="52" spans="1:8" ht="9" customHeight="1">
      <c r="A52" s="443" t="s">
        <v>227</v>
      </c>
      <c r="B52" s="444">
        <f>'пр.хода'!AK29</f>
        <v>22</v>
      </c>
      <c r="C52" s="507" t="str">
        <f>VLOOKUP(B52,'пр.взв.'!B$6:H$83,2,FALSE)</f>
        <v>Киселев Андрей Сергеевич</v>
      </c>
      <c r="D52" s="508" t="str">
        <f>VLOOKUP(B52,'пр.взв.'!B$6:H$83,3,FALSE)</f>
        <v>28.08.1997 кмс</v>
      </c>
      <c r="E52" s="509" t="str">
        <f>VLOOKUP(B52,'пр.взв.'!B$6:H$83,4,FALSE)</f>
        <v>ПФО</v>
      </c>
      <c r="F52" s="510" t="str">
        <f>VLOOKUP(B52,'пр.взв.'!B$6:H$91,5,FALSE)</f>
        <v>Нижегородская обл.</v>
      </c>
      <c r="G52" s="511">
        <f>VLOOKUP(B52,'пр.взв.'!B$6:H$88,6,FALSE)</f>
        <v>0</v>
      </c>
      <c r="H52" s="512" t="str">
        <f>VLOOKUP(B52,'пр.взв.'!B$6:H$100,7,FALSE)</f>
        <v>Мухин Д.В. Гордеев М.А.</v>
      </c>
    </row>
    <row r="53" spans="1:8" ht="9" customHeight="1">
      <c r="A53" s="443"/>
      <c r="B53" s="444"/>
      <c r="C53" s="507"/>
      <c r="D53" s="508"/>
      <c r="E53" s="509"/>
      <c r="F53" s="510"/>
      <c r="G53" s="511"/>
      <c r="H53" s="512"/>
    </row>
    <row r="54" spans="1:8" ht="9" customHeight="1">
      <c r="A54" s="443" t="s">
        <v>227</v>
      </c>
      <c r="B54" s="444">
        <f>'пр.хода'!AK20</f>
        <v>7</v>
      </c>
      <c r="C54" s="507" t="str">
        <f>VLOOKUP(B54,'пр.взв.'!B$6:H$83,2,FALSE)</f>
        <v>Сайфутдинов Юрий Наилович</v>
      </c>
      <c r="D54" s="508" t="str">
        <f>VLOOKUP(B54,'пр.взв.'!B$6:H$83,3,FALSE)</f>
        <v>22.07.1988 мсмк</v>
      </c>
      <c r="E54" s="509" t="str">
        <f>VLOOKUP(B54,'пр.взв.'!B$6:H$83,4,FALSE)</f>
        <v>ЮФО</v>
      </c>
      <c r="F54" s="510" t="str">
        <f>VLOOKUP(B54,'пр.взв.'!B$6:H$91,5,FALSE)</f>
        <v>Краснодарский кр.</v>
      </c>
      <c r="G54" s="511">
        <f>VLOOKUP(B54,'пр.взв.'!B$6:H$88,6,FALSE)</f>
        <v>0</v>
      </c>
      <c r="H54" s="512" t="str">
        <f>VLOOKUP(B54,'пр.взв.'!B$6:H$100,7,FALSE)</f>
        <v>Дученко В.Ф. Гарькуша А.В.</v>
      </c>
    </row>
    <row r="55" spans="1:8" ht="9" customHeight="1">
      <c r="A55" s="443"/>
      <c r="B55" s="444"/>
      <c r="C55" s="507"/>
      <c r="D55" s="508"/>
      <c r="E55" s="509"/>
      <c r="F55" s="510"/>
      <c r="G55" s="511"/>
      <c r="H55" s="512"/>
    </row>
    <row r="56" spans="1:8" ht="9" customHeight="1">
      <c r="A56" s="443" t="s">
        <v>227</v>
      </c>
      <c r="B56" s="444">
        <f>'пр.хода'!AK39</f>
        <v>12</v>
      </c>
      <c r="C56" s="507" t="str">
        <f>VLOOKUP(B56,'пр.взв.'!B$6:H$83,2,FALSE)</f>
        <v>Балиевский Артем Сергеевич</v>
      </c>
      <c r="D56" s="508" t="str">
        <f>VLOOKUP(B56,'пр.взв.'!B$6:H$83,3,FALSE)</f>
        <v>12.01.1997 мс</v>
      </c>
      <c r="E56" s="509" t="str">
        <f>VLOOKUP(B56,'пр.взв.'!B$6:H$83,4,FALSE)</f>
        <v>ПФО</v>
      </c>
      <c r="F56" s="510" t="str">
        <f>VLOOKUP(B56,'пр.взв.'!B$6:H$91,5,FALSE)</f>
        <v>Нижегородская обл.</v>
      </c>
      <c r="G56" s="511">
        <f>VLOOKUP(B56,'пр.взв.'!B$6:H$88,6,FALSE)</f>
        <v>0</v>
      </c>
      <c r="H56" s="512" t="str">
        <f>VLOOKUP(B56,'пр.взв.'!B$6:H$100,7,FALSE)</f>
        <v>Симанов М.В. Гаврилов А.Е.</v>
      </c>
    </row>
    <row r="57" spans="1:8" ht="9" customHeight="1">
      <c r="A57" s="443"/>
      <c r="B57" s="444"/>
      <c r="C57" s="507"/>
      <c r="D57" s="508"/>
      <c r="E57" s="509"/>
      <c r="F57" s="510"/>
      <c r="G57" s="511"/>
      <c r="H57" s="512"/>
    </row>
    <row r="58" spans="1:8" ht="9" customHeight="1">
      <c r="A58" s="443" t="s">
        <v>227</v>
      </c>
      <c r="B58" s="444">
        <f>'пр.хода'!AK10</f>
        <v>33</v>
      </c>
      <c r="C58" s="507" t="str">
        <f>VLOOKUP(B58,'пр.взв.'!B$6:H$83,2,FALSE)</f>
        <v>Аминов Хасбулат Арсланбегович</v>
      </c>
      <c r="D58" s="508" t="str">
        <f>VLOOKUP(B58,'пр.взв.'!B$6:H$83,3,FALSE)</f>
        <v>15.05.1994 мс</v>
      </c>
      <c r="E58" s="509" t="str">
        <f>VLOOKUP(B58,'пр.взв.'!B$6:H$83,4,FALSE)</f>
        <v>УрФО</v>
      </c>
      <c r="F58" s="510" t="str">
        <f>VLOOKUP(B58,'пр.взв.'!B$6:H$91,5,FALSE)</f>
        <v>Свердловская обл.</v>
      </c>
      <c r="G58" s="511">
        <f>VLOOKUP(B58,'пр.взв.'!B$6:H$88,6,FALSE)</f>
        <v>0</v>
      </c>
      <c r="H58" s="512" t="str">
        <f>VLOOKUP(B58,'пр.взв.'!B$6:H$100,7,FALSE)</f>
        <v>Старков М.А. Козлов А.А.</v>
      </c>
    </row>
    <row r="59" spans="1:8" ht="9" customHeight="1">
      <c r="A59" s="443"/>
      <c r="B59" s="444"/>
      <c r="C59" s="507"/>
      <c r="D59" s="508"/>
      <c r="E59" s="509"/>
      <c r="F59" s="510"/>
      <c r="G59" s="511"/>
      <c r="H59" s="512"/>
    </row>
    <row r="60" spans="1:8" ht="9" customHeight="1">
      <c r="A60" s="443" t="s">
        <v>227</v>
      </c>
      <c r="B60" s="444">
        <f>'пр.хода'!AK28</f>
        <v>10</v>
      </c>
      <c r="C60" s="507" t="str">
        <f>VLOOKUP(B60,'пр.взв.'!B$6:H$83,2,FALSE)</f>
        <v>Кукушкин Федор Андреевич</v>
      </c>
      <c r="D60" s="508" t="str">
        <f>VLOOKUP(B60,'пр.взв.'!B$6:H$83,3,FALSE)</f>
        <v>16.06.1993 мс</v>
      </c>
      <c r="E60" s="509" t="str">
        <f>VLOOKUP(B60,'пр.взв.'!B$6:H$83,4,FALSE)</f>
        <v>ЦФО</v>
      </c>
      <c r="F60" s="510" t="str">
        <f>VLOOKUP(B60,'пр.взв.'!B$6:H$91,5,FALSE)</f>
        <v>Ивановская обл.</v>
      </c>
      <c r="G60" s="511">
        <f>VLOOKUP(B60,'пр.взв.'!B$6:H$88,6,FALSE)</f>
        <v>0</v>
      </c>
      <c r="H60" s="512" t="str">
        <f>VLOOKUP(B60,'пр.взв.'!B$6:H$100,7,FALSE)</f>
        <v>Кузнецов В.А. Кукушкин Ф.А.</v>
      </c>
    </row>
    <row r="61" spans="1:8" ht="9" customHeight="1">
      <c r="A61" s="443"/>
      <c r="B61" s="444"/>
      <c r="C61" s="507"/>
      <c r="D61" s="508"/>
      <c r="E61" s="509"/>
      <c r="F61" s="510"/>
      <c r="G61" s="511"/>
      <c r="H61" s="512"/>
    </row>
    <row r="62" spans="1:8" ht="9" customHeight="1">
      <c r="A62" s="443" t="s">
        <v>227</v>
      </c>
      <c r="B62" s="444">
        <f>'пр.хода'!AK19</f>
        <v>3</v>
      </c>
      <c r="C62" s="507" t="str">
        <f>VLOOKUP(B62,'пр.взв.'!B$6:H$83,2,FALSE)</f>
        <v>Филимонов Артем Олегович</v>
      </c>
      <c r="D62" s="508" t="str">
        <f>VLOOKUP(B62,'пр.взв.'!B$6:H$83,3,FALSE)</f>
        <v>29.11.1991 мс</v>
      </c>
      <c r="E62" s="509" t="str">
        <f>VLOOKUP(B62,'пр.взв.'!B$6:H$83,4,FALSE)</f>
        <v>СФО</v>
      </c>
      <c r="F62" s="510" t="str">
        <f>VLOOKUP(B62,'пр.взв.'!B$6:H$91,5,FALSE)</f>
        <v>Омская обл.</v>
      </c>
      <c r="G62" s="511">
        <f>VLOOKUP(B62,'пр.взв.'!B$6:H$88,6,FALSE)</f>
        <v>0</v>
      </c>
      <c r="H62" s="512" t="str">
        <f>VLOOKUP(B62,'пр.взв.'!B$6:H$100,7,FALSE)</f>
        <v>Горбунов А.В. Бобровский В.А.</v>
      </c>
    </row>
    <row r="63" spans="1:8" ht="9" customHeight="1">
      <c r="A63" s="443"/>
      <c r="B63" s="444"/>
      <c r="C63" s="507"/>
      <c r="D63" s="508"/>
      <c r="E63" s="509"/>
      <c r="F63" s="510"/>
      <c r="G63" s="511"/>
      <c r="H63" s="512"/>
    </row>
    <row r="64" spans="1:8" ht="9" customHeight="1">
      <c r="A64" s="443" t="s">
        <v>227</v>
      </c>
      <c r="B64" s="444">
        <f>'пр.хода'!AK38</f>
        <v>20</v>
      </c>
      <c r="C64" s="507" t="str">
        <f>VLOOKUP(B64,'пр.взв.'!B$6:H$83,2,FALSE)</f>
        <v>Багиров Исмаил Адалат оглы</v>
      </c>
      <c r="D64" s="508" t="str">
        <f>VLOOKUP(B64,'пр.взв.'!B$6:H$83,3,FALSE)</f>
        <v>08.04.1996 мс</v>
      </c>
      <c r="E64" s="509" t="str">
        <f>VLOOKUP(B64,'пр.взв.'!B$6:H$83,4,FALSE)</f>
        <v>УрФО</v>
      </c>
      <c r="F64" s="510" t="str">
        <f>VLOOKUP(B64,'пр.взв.'!B$6:H$91,5,FALSE)</f>
        <v>Свердловская обл.</v>
      </c>
      <c r="G64" s="511">
        <f>VLOOKUP(B64,'пр.взв.'!B$6:H$88,6,FALSE)</f>
        <v>0</v>
      </c>
      <c r="H64" s="512" t="str">
        <f>VLOOKUP(B64,'пр.взв.'!B$6:H$100,7,FALSE)</f>
        <v>Козлов А.А. Палабугин С.А.</v>
      </c>
    </row>
    <row r="65" spans="1:8" ht="9" customHeight="1">
      <c r="A65" s="443"/>
      <c r="B65" s="444"/>
      <c r="C65" s="507"/>
      <c r="D65" s="508"/>
      <c r="E65" s="509"/>
      <c r="F65" s="510"/>
      <c r="G65" s="511"/>
      <c r="H65" s="512"/>
    </row>
    <row r="66" spans="1:8" ht="9" customHeight="1">
      <c r="A66" s="443" t="s">
        <v>227</v>
      </c>
      <c r="B66" s="444">
        <f>'пр.хода'!AK12</f>
        <v>13</v>
      </c>
      <c r="C66" s="507" t="str">
        <f>VLOOKUP(B66,'пр.взв.'!B$6:H$83,2,FALSE)</f>
        <v>Блимготов Канамат Шамильевич</v>
      </c>
      <c r="D66" s="508" t="str">
        <f>VLOOKUP(B66,'пр.взв.'!B$6:H$83,3,FALSE)</f>
        <v>15.03.1992 кмс</v>
      </c>
      <c r="E66" s="509" t="str">
        <f>VLOOKUP(B66,'пр.взв.'!B$6:H$83,4,FALSE)</f>
        <v>СКФО</v>
      </c>
      <c r="F66" s="510" t="str">
        <f>VLOOKUP(B66,'пр.взв.'!B$6:H$91,5,FALSE)</f>
        <v>КЧР</v>
      </c>
      <c r="G66" s="511">
        <f>VLOOKUP(B66,'пр.взв.'!B$6:H$88,6,FALSE)</f>
        <v>0</v>
      </c>
      <c r="H66" s="512" t="str">
        <f>VLOOKUP(B66,'пр.взв.'!B$6:H$100,7,FALSE)</f>
        <v>Тотоев Р.Р.</v>
      </c>
    </row>
    <row r="67" spans="1:8" ht="9" customHeight="1">
      <c r="A67" s="443"/>
      <c r="B67" s="444"/>
      <c r="C67" s="507"/>
      <c r="D67" s="508"/>
      <c r="E67" s="509"/>
      <c r="F67" s="510"/>
      <c r="G67" s="511"/>
      <c r="H67" s="512"/>
    </row>
    <row r="68" spans="1:8" ht="9" customHeight="1">
      <c r="A68" s="443" t="s">
        <v>227</v>
      </c>
      <c r="B68" s="444">
        <f>'пр.хода'!AK30</f>
        <v>14</v>
      </c>
      <c r="C68" s="507" t="str">
        <f>VLOOKUP(B68,'пр.взв.'!B$6:H$83,2,FALSE)</f>
        <v>Беляев Алексей Владимирович</v>
      </c>
      <c r="D68" s="508" t="str">
        <f>VLOOKUP(B68,'пр.взв.'!B$6:H$83,3,FALSE)</f>
        <v>16.03.1996 мс</v>
      </c>
      <c r="E68" s="509" t="str">
        <f>VLOOKUP(B68,'пр.взв.'!B$6:H$83,4,FALSE)</f>
        <v>ПФО</v>
      </c>
      <c r="F68" s="510" t="str">
        <f>VLOOKUP(B68,'пр.взв.'!B$6:H$91,5,FALSE)</f>
        <v>Самарская обл.</v>
      </c>
      <c r="G68" s="511">
        <f>VLOOKUP(B68,'пр.взв.'!B$6:H$88,6,FALSE)</f>
        <v>0</v>
      </c>
      <c r="H68" s="512" t="str">
        <f>VLOOKUP(B68,'пр.взв.'!B$6:H$100,7,FALSE)</f>
        <v>Киргизов В.В. Аржаткин В.В.</v>
      </c>
    </row>
    <row r="69" spans="1:8" ht="9" customHeight="1">
      <c r="A69" s="443"/>
      <c r="B69" s="444"/>
      <c r="C69" s="507"/>
      <c r="D69" s="508"/>
      <c r="E69" s="509"/>
      <c r="F69" s="510"/>
      <c r="G69" s="511"/>
      <c r="H69" s="512"/>
    </row>
    <row r="70" spans="1:8" ht="9" customHeight="1">
      <c r="A70" s="443" t="s">
        <v>227</v>
      </c>
      <c r="B70" s="444">
        <f>'пр.хода'!AK21</f>
        <v>31</v>
      </c>
      <c r="C70" s="507" t="str">
        <f>VLOOKUP(B70,'пр.взв.'!B$6:H$83,2,FALSE)</f>
        <v>Овсепян Асатур Арманович</v>
      </c>
      <c r="D70" s="508" t="str">
        <f>VLOOKUP(B70,'пр.взв.'!B$6:H$83,3,FALSE)</f>
        <v>22.05.1995 мс</v>
      </c>
      <c r="E70" s="509" t="str">
        <f>VLOOKUP(B70,'пр.взв.'!B$6:H$83,4,FALSE)</f>
        <v>УрФО</v>
      </c>
      <c r="F70" s="510" t="str">
        <f>VLOOKUP(B70,'пр.взв.'!B$6:H$91,5,FALSE)</f>
        <v>Свердловская обл.</v>
      </c>
      <c r="G70" s="511">
        <f>VLOOKUP(B70,'пр.взв.'!B$6:H$88,6,FALSE)</f>
        <v>0</v>
      </c>
      <c r="H70" s="512" t="str">
        <f>VLOOKUP(B70,'пр.взв.'!B$6:H$100,7,FALSE)</f>
        <v>Стенников М.Г. Мельников А.Н.</v>
      </c>
    </row>
    <row r="71" spans="1:8" ht="9" customHeight="1">
      <c r="A71" s="443"/>
      <c r="B71" s="444"/>
      <c r="C71" s="507"/>
      <c r="D71" s="508"/>
      <c r="E71" s="509"/>
      <c r="F71" s="510"/>
      <c r="G71" s="511"/>
      <c r="H71" s="512"/>
    </row>
    <row r="72" spans="1:8" ht="9" customHeight="1">
      <c r="A72" s="443" t="s">
        <v>227</v>
      </c>
      <c r="B72" s="444">
        <f>'пр.хода'!AK40</f>
        <v>24</v>
      </c>
      <c r="C72" s="507" t="str">
        <f>VLOOKUP(B72,'пр.взв.'!B$6:H$83,2,FALSE)</f>
        <v>Хлопов Роман Александрович</v>
      </c>
      <c r="D72" s="508" t="str">
        <f>VLOOKUP(B72,'пр.взв.'!B$6:H$83,3,FALSE)</f>
        <v>23.04.1985 мс</v>
      </c>
      <c r="E72" s="509" t="str">
        <f>VLOOKUP(B72,'пр.взв.'!B$6:H$83,4,FALSE)</f>
        <v>С-Пб</v>
      </c>
      <c r="F72" s="510" t="str">
        <f>VLOOKUP(B72,'пр.взв.'!B$6:H$91,5,FALSE)</f>
        <v>Санкт-Петербург</v>
      </c>
      <c r="G72" s="511">
        <f>VLOOKUP(B72,'пр.взв.'!B$6:H$88,6,FALSE)</f>
        <v>0</v>
      </c>
      <c r="H72" s="512" t="str">
        <f>VLOOKUP(B72,'пр.взв.'!B$6:H$100,7,FALSE)</f>
        <v>Зверев С.А. Савельев А.В.</v>
      </c>
    </row>
    <row r="73" spans="1:8" ht="9" customHeight="1">
      <c r="A73" s="443"/>
      <c r="B73" s="444"/>
      <c r="C73" s="507"/>
      <c r="D73" s="508"/>
      <c r="E73" s="509"/>
      <c r="F73" s="510"/>
      <c r="G73" s="511"/>
      <c r="H73" s="512"/>
    </row>
    <row r="74" spans="1:8" ht="9" customHeight="1">
      <c r="A74" s="443" t="s">
        <v>228</v>
      </c>
      <c r="B74" s="444">
        <f>'пр.хода'!AI31</f>
        <v>38</v>
      </c>
      <c r="C74" s="507" t="str">
        <f>VLOOKUP(B74,'пр.взв.'!B$6:H$83,2,FALSE)</f>
        <v>Аджемян Манук Артурович</v>
      </c>
      <c r="D74" s="508">
        <f>VLOOKUP(B74,'пр.взв.'!B$6:H$83,3,FALSE)</f>
        <v>33322</v>
      </c>
      <c r="E74" s="509" t="str">
        <f>VLOOKUP(B74,'пр.взв.'!B$6:H$83,4,FALSE)</f>
        <v>ДВФО</v>
      </c>
      <c r="F74" s="510" t="str">
        <f>VLOOKUP(B74,'пр.взв.'!B$6:H$91,5,FALSE)</f>
        <v>Амурская обл.</v>
      </c>
      <c r="G74" s="511">
        <f>VLOOKUP(B74,'пр.взв.'!B$6:H$88,6,FALSE)</f>
        <v>0</v>
      </c>
      <c r="H74" s="512" t="str">
        <f>VLOOKUP(B74,'пр.взв.'!B$6:H$100,7,FALSE)</f>
        <v>Курашов В.И.</v>
      </c>
    </row>
    <row r="75" spans="1:8" ht="9" customHeight="1">
      <c r="A75" s="443"/>
      <c r="B75" s="444"/>
      <c r="C75" s="507"/>
      <c r="D75" s="508"/>
      <c r="E75" s="509"/>
      <c r="F75" s="510"/>
      <c r="G75" s="511"/>
      <c r="H75" s="512"/>
    </row>
    <row r="76" spans="1:8" ht="9" customHeight="1">
      <c r="A76" s="443" t="s">
        <v>228</v>
      </c>
      <c r="B76" s="444">
        <f>'пр.хода'!AI22</f>
        <v>39</v>
      </c>
      <c r="C76" s="507" t="str">
        <f>VLOOKUP(B76,'пр.взв.'!B$6:H$83,2,FALSE)</f>
        <v>Мамедов Хатаии Илгарович</v>
      </c>
      <c r="D76" s="508" t="str">
        <f>VLOOKUP(B76,'пр.взв.'!B$6:H$83,3,FALSE)</f>
        <v>03.09.1989 мс</v>
      </c>
      <c r="E76" s="509" t="str">
        <f>VLOOKUP(B76,'пр.взв.'!B$6:H$83,4,FALSE)</f>
        <v>ЮФО</v>
      </c>
      <c r="F76" s="510" t="str">
        <f>VLOOKUP(B76,'пр.взв.'!B$6:H$91,5,FALSE)</f>
        <v>Краснодарский кр.</v>
      </c>
      <c r="G76" s="511">
        <f>VLOOKUP(B76,'пр.взв.'!B$6:H$88,6,FALSE)</f>
        <v>0</v>
      </c>
      <c r="H76" s="512" t="str">
        <f>VLOOKUP(B76,'пр.взв.'!B$6:H$100,7,FALSE)</f>
        <v>Псеунов М.А.</v>
      </c>
    </row>
    <row r="77" spans="1:8" ht="9" customHeight="1">
      <c r="A77" s="443"/>
      <c r="B77" s="444"/>
      <c r="C77" s="507"/>
      <c r="D77" s="508"/>
      <c r="E77" s="509"/>
      <c r="F77" s="510"/>
      <c r="G77" s="511"/>
      <c r="H77" s="512"/>
    </row>
    <row r="78" spans="1:8" ht="9" customHeight="1">
      <c r="A78" s="443" t="s">
        <v>228</v>
      </c>
      <c r="B78" s="444">
        <f>'пр.хода'!AI10</f>
        <v>1</v>
      </c>
      <c r="C78" s="507" t="str">
        <f>VLOOKUP(B78,'пр.взв.'!B$6:H$83,2,FALSE)</f>
        <v>Казарян Самвел Ааронович</v>
      </c>
      <c r="D78" s="508" t="str">
        <f>VLOOKUP(B78,'пр.взв.'!B$6:H$83,3,FALSE)</f>
        <v>03.04.1997 мс</v>
      </c>
      <c r="E78" s="509" t="str">
        <f>VLOOKUP(B78,'пр.взв.'!B$6:H$83,4,FALSE)</f>
        <v>ДВФО</v>
      </c>
      <c r="F78" s="510" t="str">
        <f>VLOOKUP(B78,'пр.взв.'!B$6:H$91,5,FALSE)</f>
        <v>Амурская обл.</v>
      </c>
      <c r="G78" s="511">
        <f>VLOOKUP(B78,'пр.взв.'!B$6:H$88,6,FALSE)</f>
        <v>0</v>
      </c>
      <c r="H78" s="512" t="str">
        <f>VLOOKUP(B78,'пр.взв.'!B$6:H$100,7,FALSE)</f>
        <v>Богодист Д.И.</v>
      </c>
    </row>
    <row r="79" spans="1:8" ht="9" customHeight="1">
      <c r="A79" s="443"/>
      <c r="B79" s="444"/>
      <c r="C79" s="507"/>
      <c r="D79" s="508"/>
      <c r="E79" s="509"/>
      <c r="F79" s="510"/>
      <c r="G79" s="511"/>
      <c r="H79" s="512"/>
    </row>
    <row r="80" spans="1:8" ht="9" customHeight="1">
      <c r="A80" s="443" t="s">
        <v>228</v>
      </c>
      <c r="B80" s="444">
        <f>'пр.хода'!AI19</f>
        <v>35</v>
      </c>
      <c r="C80" s="507" t="str">
        <f>VLOOKUP(B80,'пр.взв.'!B$6:H$83,2,FALSE)</f>
        <v>Муртазин Сулейман Фаридович</v>
      </c>
      <c r="D80" s="508" t="str">
        <f>VLOOKUP(B80,'пр.взв.'!B$6:H$83,3,FALSE)</f>
        <v>22.01.1993 мс</v>
      </c>
      <c r="E80" s="509" t="str">
        <f>VLOOKUP(B80,'пр.взв.'!B$6:H$83,4,FALSE)</f>
        <v>ПФО</v>
      </c>
      <c r="F80" s="510" t="str">
        <f>VLOOKUP(B80,'пр.взв.'!B$6:H$91,5,FALSE)</f>
        <v>Р.Башкортостан</v>
      </c>
      <c r="G80" s="511">
        <f>VLOOKUP(B80,'пр.взв.'!B$6:H$88,6,FALSE)</f>
        <v>0</v>
      </c>
      <c r="H80" s="512" t="str">
        <f>VLOOKUP(B80,'пр.взв.'!B$6:H$100,7,FALSE)</f>
        <v>Залеев Р.Г. Ахуньянов Р.М.</v>
      </c>
    </row>
    <row r="81" spans="1:8" ht="9" customHeight="1">
      <c r="A81" s="443"/>
      <c r="B81" s="444"/>
      <c r="C81" s="507"/>
      <c r="D81" s="508"/>
      <c r="E81" s="509"/>
      <c r="F81" s="510"/>
      <c r="G81" s="511"/>
      <c r="H81" s="512"/>
    </row>
    <row r="82" spans="1:8" ht="9" customHeight="1">
      <c r="A82" s="443" t="s">
        <v>228</v>
      </c>
      <c r="B82" s="444">
        <f>'пр.хода'!AI38</f>
        <v>4</v>
      </c>
      <c r="C82" s="507" t="str">
        <f>VLOOKUP(B82,'пр.взв.'!B$6:H$83,2,FALSE)</f>
        <v>Гладышев Петр Алексеевич</v>
      </c>
      <c r="D82" s="508" t="str">
        <f>VLOOKUP(B82,'пр.взв.'!B$6:H$83,3,FALSE)</f>
        <v>03.02.1989 мс</v>
      </c>
      <c r="E82" s="509" t="str">
        <f>VLOOKUP(B82,'пр.взв.'!B$6:H$83,4,FALSE)</f>
        <v>Моск</v>
      </c>
      <c r="F82" s="510" t="str">
        <f>VLOOKUP(B82,'пр.взв.'!B$6:H$91,5,FALSE)</f>
        <v>Москва</v>
      </c>
      <c r="G82" s="511">
        <f>VLOOKUP(B82,'пр.взв.'!B$6:H$88,6,FALSE)</f>
        <v>0</v>
      </c>
      <c r="H82" s="512" t="str">
        <f>VLOOKUP(B82,'пр.взв.'!B$6:H$100,7,FALSE)</f>
        <v>Жиляев Д.С. Коробейников М.Ю.</v>
      </c>
    </row>
    <row r="83" spans="1:8" ht="9" customHeight="1">
      <c r="A83" s="443"/>
      <c r="B83" s="444"/>
      <c r="C83" s="507"/>
      <c r="D83" s="508"/>
      <c r="E83" s="509"/>
      <c r="F83" s="510"/>
      <c r="G83" s="511"/>
      <c r="H83" s="512"/>
    </row>
    <row r="84" spans="1:8" ht="12.75">
      <c r="A84" s="104" t="str">
        <f>HYPERLINK('[1]реквизиты'!$A$6)</f>
        <v>Гл. судья, судья МК</v>
      </c>
      <c r="B84" s="79"/>
      <c r="C84" s="103"/>
      <c r="D84" s="105"/>
      <c r="E84" s="105"/>
      <c r="F84" s="106" t="str">
        <f>'[3]реквизиты'!$G$7</f>
        <v>Х.Ю.Хапай</v>
      </c>
      <c r="H84" s="116" t="str">
        <f>'[1]реквизиты'!$G$8</f>
        <v>/г.Москва/</v>
      </c>
    </row>
    <row r="85" spans="1:10" ht="12.75">
      <c r="A85" s="104" t="str">
        <f>'[3]реквизиты'!$A$8</f>
        <v>Гл. секретарь, судья МК</v>
      </c>
      <c r="B85" s="79"/>
      <c r="C85" s="103"/>
      <c r="D85" s="105"/>
      <c r="E85" s="105"/>
      <c r="F85" s="107" t="str">
        <f>'[3]реквизиты'!$G$9</f>
        <v>А.В.Поляков</v>
      </c>
      <c r="H85" s="116" t="str">
        <f>'[3]реквизиты'!$G$10</f>
        <v>/Рязань/</v>
      </c>
      <c r="I85" s="83"/>
      <c r="J85" s="79"/>
    </row>
    <row r="86" spans="9:10" ht="12.75">
      <c r="I86" s="80"/>
      <c r="J86" s="79"/>
    </row>
    <row r="87" spans="1:10" ht="12.75">
      <c r="A87" s="103"/>
      <c r="B87" s="79"/>
      <c r="C87" s="103"/>
      <c r="D87" s="105"/>
      <c r="E87" s="105"/>
      <c r="F87" s="105"/>
      <c r="H87" s="89"/>
      <c r="I87" s="83"/>
      <c r="J87" s="79"/>
    </row>
    <row r="88" spans="9:10" ht="12.75">
      <c r="I88" s="83"/>
      <c r="J88" s="79"/>
    </row>
    <row r="89" spans="1:10" ht="12.75">
      <c r="A89" s="83"/>
      <c r="B89" s="103"/>
      <c r="C89" s="103"/>
      <c r="D89" s="103"/>
      <c r="E89" s="105"/>
      <c r="F89" s="105"/>
      <c r="H89" s="103"/>
      <c r="I89" s="80"/>
      <c r="J89" s="79"/>
    </row>
    <row r="90" spans="1:10" ht="12.75">
      <c r="A90" s="80"/>
      <c r="B90" s="103"/>
      <c r="C90" s="103"/>
      <c r="D90" s="103"/>
      <c r="E90" s="105"/>
      <c r="F90" s="105"/>
      <c r="G90" s="105"/>
      <c r="H90" s="103"/>
      <c r="I90" s="80"/>
      <c r="J90" s="79"/>
    </row>
  </sheetData>
  <sheetProtection/>
  <mergeCells count="323">
    <mergeCell ref="E64:E65"/>
    <mergeCell ref="A64:A65"/>
    <mergeCell ref="B64:B65"/>
    <mergeCell ref="C64:C65"/>
    <mergeCell ref="D64:D65"/>
    <mergeCell ref="C62:C63"/>
    <mergeCell ref="D62:D63"/>
    <mergeCell ref="C60:C61"/>
    <mergeCell ref="D60:D61"/>
    <mergeCell ref="E76:E77"/>
    <mergeCell ref="F76:F77"/>
    <mergeCell ref="C76:C77"/>
    <mergeCell ref="D76:D77"/>
    <mergeCell ref="A82:A83"/>
    <mergeCell ref="A80:A81"/>
    <mergeCell ref="G76:G77"/>
    <mergeCell ref="A76:A77"/>
    <mergeCell ref="B76:B77"/>
    <mergeCell ref="A74:A75"/>
    <mergeCell ref="B74:B75"/>
    <mergeCell ref="C74:C75"/>
    <mergeCell ref="D74:D75"/>
    <mergeCell ref="E74:E75"/>
    <mergeCell ref="F74:F75"/>
    <mergeCell ref="G74:G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A68:A69"/>
    <mergeCell ref="B68:B69"/>
    <mergeCell ref="C68:C69"/>
    <mergeCell ref="D68:D69"/>
    <mergeCell ref="E68:E69"/>
    <mergeCell ref="F68:F69"/>
    <mergeCell ref="G68:G69"/>
    <mergeCell ref="E58:E59"/>
    <mergeCell ref="F58:F59"/>
    <mergeCell ref="G58:G59"/>
    <mergeCell ref="E60:E61"/>
    <mergeCell ref="F60:F61"/>
    <mergeCell ref="F66:F67"/>
    <mergeCell ref="G60:G61"/>
    <mergeCell ref="E48:E49"/>
    <mergeCell ref="G66:G67"/>
    <mergeCell ref="F62:F63"/>
    <mergeCell ref="E44:E45"/>
    <mergeCell ref="E46:E47"/>
    <mergeCell ref="G50:G51"/>
    <mergeCell ref="G52:G53"/>
    <mergeCell ref="G54:G55"/>
    <mergeCell ref="F48:F49"/>
    <mergeCell ref="G48:G49"/>
    <mergeCell ref="A66:A67"/>
    <mergeCell ref="B66:B67"/>
    <mergeCell ref="C66:C67"/>
    <mergeCell ref="A58:A59"/>
    <mergeCell ref="B58:B59"/>
    <mergeCell ref="C58:C59"/>
    <mergeCell ref="A60:A61"/>
    <mergeCell ref="B60:B61"/>
    <mergeCell ref="A62:A63"/>
    <mergeCell ref="B62:B63"/>
    <mergeCell ref="D58:D59"/>
    <mergeCell ref="D66:D67"/>
    <mergeCell ref="F56:F57"/>
    <mergeCell ref="G56:G57"/>
    <mergeCell ref="E66:E67"/>
    <mergeCell ref="E56:E57"/>
    <mergeCell ref="E62:E63"/>
    <mergeCell ref="G62:G63"/>
    <mergeCell ref="F64:F65"/>
    <mergeCell ref="G64:G65"/>
    <mergeCell ref="A54:A55"/>
    <mergeCell ref="B54:B55"/>
    <mergeCell ref="A56:A57"/>
    <mergeCell ref="B56:B57"/>
    <mergeCell ref="C56:C57"/>
    <mergeCell ref="D56:D57"/>
    <mergeCell ref="D54:D55"/>
    <mergeCell ref="F50:F51"/>
    <mergeCell ref="E52:E53"/>
    <mergeCell ref="F52:F53"/>
    <mergeCell ref="E50:E51"/>
    <mergeCell ref="F54:F55"/>
    <mergeCell ref="C54:C55"/>
    <mergeCell ref="E54:E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E42:E43"/>
    <mergeCell ref="D38:D39"/>
    <mergeCell ref="D40:D41"/>
    <mergeCell ref="D32:D33"/>
    <mergeCell ref="C34:C35"/>
    <mergeCell ref="A40:A41"/>
    <mergeCell ref="B40:B41"/>
    <mergeCell ref="C40:C41"/>
    <mergeCell ref="A38:A39"/>
    <mergeCell ref="D36:D37"/>
    <mergeCell ref="D34:D35"/>
    <mergeCell ref="B38:B39"/>
    <mergeCell ref="C38:C39"/>
    <mergeCell ref="A36:A37"/>
    <mergeCell ref="A32:A33"/>
    <mergeCell ref="B32:B33"/>
    <mergeCell ref="C32:C33"/>
    <mergeCell ref="F46:F47"/>
    <mergeCell ref="G46:G47"/>
    <mergeCell ref="F42:F43"/>
    <mergeCell ref="G42:G43"/>
    <mergeCell ref="F44:F45"/>
    <mergeCell ref="G44:G45"/>
    <mergeCell ref="F36:F37"/>
    <mergeCell ref="G36:G37"/>
    <mergeCell ref="F38:F39"/>
    <mergeCell ref="G38:G39"/>
    <mergeCell ref="G40:G41"/>
    <mergeCell ref="G34:G35"/>
    <mergeCell ref="F24:F25"/>
    <mergeCell ref="F26:F27"/>
    <mergeCell ref="F28:F29"/>
    <mergeCell ref="G30:G31"/>
    <mergeCell ref="G32:G33"/>
    <mergeCell ref="E4:F5"/>
    <mergeCell ref="A6:A7"/>
    <mergeCell ref="B6:B7"/>
    <mergeCell ref="E6:E7"/>
    <mergeCell ref="A4:A5"/>
    <mergeCell ref="B4:B5"/>
    <mergeCell ref="C4:C5"/>
    <mergeCell ref="D4:D5"/>
    <mergeCell ref="C6:C7"/>
    <mergeCell ref="D6:D7"/>
    <mergeCell ref="G6:G7"/>
    <mergeCell ref="F6:F7"/>
    <mergeCell ref="F8:F9"/>
    <mergeCell ref="A10:A11"/>
    <mergeCell ref="B10:B11"/>
    <mergeCell ref="C10:C11"/>
    <mergeCell ref="D10:D11"/>
    <mergeCell ref="A8:A9"/>
    <mergeCell ref="B8:B9"/>
    <mergeCell ref="F10:F11"/>
    <mergeCell ref="A12:A13"/>
    <mergeCell ref="B12:B13"/>
    <mergeCell ref="C12:C13"/>
    <mergeCell ref="D12:D13"/>
    <mergeCell ref="C14:C15"/>
    <mergeCell ref="D14:D15"/>
    <mergeCell ref="E12:E13"/>
    <mergeCell ref="G12:G13"/>
    <mergeCell ref="E14:E15"/>
    <mergeCell ref="G14:G15"/>
    <mergeCell ref="F12:F13"/>
    <mergeCell ref="F14:F15"/>
    <mergeCell ref="A14:A15"/>
    <mergeCell ref="B14:B15"/>
    <mergeCell ref="A16:A17"/>
    <mergeCell ref="B16:B17"/>
    <mergeCell ref="E16:E17"/>
    <mergeCell ref="G16:G17"/>
    <mergeCell ref="C16:C17"/>
    <mergeCell ref="D16:D17"/>
    <mergeCell ref="F16:F17"/>
    <mergeCell ref="A22:A23"/>
    <mergeCell ref="B22:B23"/>
    <mergeCell ref="A18:A19"/>
    <mergeCell ref="B18:B19"/>
    <mergeCell ref="A20:A21"/>
    <mergeCell ref="B20:B21"/>
    <mergeCell ref="C20:C21"/>
    <mergeCell ref="D20:D21"/>
    <mergeCell ref="E18:E19"/>
    <mergeCell ref="G18:G19"/>
    <mergeCell ref="E20:E21"/>
    <mergeCell ref="G20:G21"/>
    <mergeCell ref="F20:F21"/>
    <mergeCell ref="C18:C19"/>
    <mergeCell ref="D18:D19"/>
    <mergeCell ref="F18:F19"/>
    <mergeCell ref="A24:A25"/>
    <mergeCell ref="B24:B25"/>
    <mergeCell ref="C24:C25"/>
    <mergeCell ref="D24:D25"/>
    <mergeCell ref="C22:C23"/>
    <mergeCell ref="D22:D23"/>
    <mergeCell ref="E24:E25"/>
    <mergeCell ref="G24:G25"/>
    <mergeCell ref="E22:E23"/>
    <mergeCell ref="G22:G23"/>
    <mergeCell ref="F22:F23"/>
    <mergeCell ref="E28:E29"/>
    <mergeCell ref="G28:G29"/>
    <mergeCell ref="C26:C27"/>
    <mergeCell ref="D26:D27"/>
    <mergeCell ref="E26:E27"/>
    <mergeCell ref="G26:G27"/>
    <mergeCell ref="C28:C29"/>
    <mergeCell ref="D28:D29"/>
    <mergeCell ref="A26:A27"/>
    <mergeCell ref="B26:B27"/>
    <mergeCell ref="A30:A31"/>
    <mergeCell ref="B30:B31"/>
    <mergeCell ref="A28:A29"/>
    <mergeCell ref="B28:B29"/>
    <mergeCell ref="C30:C31"/>
    <mergeCell ref="D30:D31"/>
    <mergeCell ref="B36:B37"/>
    <mergeCell ref="C36:C37"/>
    <mergeCell ref="A34:A35"/>
    <mergeCell ref="B34:B35"/>
    <mergeCell ref="E30:E31"/>
    <mergeCell ref="F30:F31"/>
    <mergeCell ref="F32:F33"/>
    <mergeCell ref="F40:F41"/>
    <mergeCell ref="E38:E39"/>
    <mergeCell ref="F34:F35"/>
    <mergeCell ref="E32:E33"/>
    <mergeCell ref="E34:E35"/>
    <mergeCell ref="E36:E37"/>
    <mergeCell ref="E40:E41"/>
    <mergeCell ref="F78:F79"/>
    <mergeCell ref="G78:G79"/>
    <mergeCell ref="A78:A79"/>
    <mergeCell ref="B78:B79"/>
    <mergeCell ref="C78:C79"/>
    <mergeCell ref="D78:D79"/>
    <mergeCell ref="E78:E79"/>
    <mergeCell ref="B80:B81"/>
    <mergeCell ref="C80:C81"/>
    <mergeCell ref="D80:D81"/>
    <mergeCell ref="E80:E81"/>
    <mergeCell ref="F80:F81"/>
    <mergeCell ref="G80:G81"/>
    <mergeCell ref="B82:B83"/>
    <mergeCell ref="C82:C83"/>
    <mergeCell ref="D82:D83"/>
    <mergeCell ref="E82:E83"/>
    <mergeCell ref="F82:F83"/>
    <mergeCell ref="G82:G83"/>
    <mergeCell ref="H8:H9"/>
    <mergeCell ref="H10:H11"/>
    <mergeCell ref="B2:C2"/>
    <mergeCell ref="E10:E11"/>
    <mergeCell ref="G10:G11"/>
    <mergeCell ref="E8:E9"/>
    <mergeCell ref="G8:G9"/>
    <mergeCell ref="C8:C9"/>
    <mergeCell ref="D8:D9"/>
    <mergeCell ref="G4:G5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B3:G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I40" sqref="A1:I40"/>
    </sheetView>
  </sheetViews>
  <sheetFormatPr defaultColWidth="9.140625" defaultRowHeight="12.75"/>
  <sheetData>
    <row r="1" spans="1:8" ht="30.75" customHeight="1" thickBot="1">
      <c r="A1" s="471" t="s">
        <v>224</v>
      </c>
      <c r="B1" s="472"/>
      <c r="C1" s="472"/>
      <c r="D1" s="472"/>
      <c r="E1" s="472"/>
      <c r="F1" s="472"/>
      <c r="G1" s="472"/>
      <c r="H1" s="473"/>
    </row>
    <row r="2" spans="1:8" ht="12.75">
      <c r="A2" s="474" t="str">
        <f>HYPERLINK('[1]реквизиты'!$A$3)</f>
        <v>17-20 февраля 2015г.                                                         г.Красноярск</v>
      </c>
      <c r="B2" s="474"/>
      <c r="C2" s="474"/>
      <c r="D2" s="474"/>
      <c r="E2" s="474"/>
      <c r="F2" s="474"/>
      <c r="G2" s="474"/>
      <c r="H2" s="474"/>
    </row>
    <row r="3" spans="1:8" ht="18.75" thickBot="1">
      <c r="A3" s="475" t="s">
        <v>33</v>
      </c>
      <c r="B3" s="475"/>
      <c r="C3" s="475"/>
      <c r="D3" s="475"/>
      <c r="E3" s="475"/>
      <c r="F3" s="475"/>
      <c r="G3" s="475"/>
      <c r="H3" s="475"/>
    </row>
    <row r="4" spans="2:8" ht="18.75" thickBot="1">
      <c r="B4" s="66"/>
      <c r="C4" s="67"/>
      <c r="D4" s="476" t="str">
        <f>HYPERLINK('пр.взв.'!G3)</f>
        <v>в.к. 74  кг</v>
      </c>
      <c r="E4" s="477"/>
      <c r="F4" s="478"/>
      <c r="G4" s="67"/>
      <c r="H4" s="67"/>
    </row>
    <row r="5" spans="1:8" ht="18.75" thickBot="1">
      <c r="A5" s="67"/>
      <c r="B5" s="67"/>
      <c r="C5" s="67"/>
      <c r="D5" s="67"/>
      <c r="E5" s="67"/>
      <c r="F5" s="67"/>
      <c r="G5" s="67"/>
      <c r="H5" s="67"/>
    </row>
    <row r="6" spans="1:10" ht="18">
      <c r="A6" s="456" t="s">
        <v>34</v>
      </c>
      <c r="B6" s="459" t="str">
        <f>VLOOKUP(J6,'пр.взв.'!B6:H83,2,FALSE)</f>
        <v>Токарев Роман Александрович</v>
      </c>
      <c r="C6" s="459"/>
      <c r="D6" s="459"/>
      <c r="E6" s="459"/>
      <c r="F6" s="459"/>
      <c r="G6" s="459"/>
      <c r="H6" s="454" t="str">
        <f>VLOOKUP(J6,'пр.взв.'!B6:H83,3,FALSE)</f>
        <v>08.06.1991 мс</v>
      </c>
      <c r="I6" s="67"/>
      <c r="J6" s="68">
        <f>'пр.хода'!M32</f>
        <v>27</v>
      </c>
    </row>
    <row r="7" spans="1:10" ht="18">
      <c r="A7" s="457"/>
      <c r="B7" s="460"/>
      <c r="C7" s="460"/>
      <c r="D7" s="460"/>
      <c r="E7" s="460"/>
      <c r="F7" s="460"/>
      <c r="G7" s="460"/>
      <c r="H7" s="455"/>
      <c r="I7" s="67"/>
      <c r="J7" s="68"/>
    </row>
    <row r="8" spans="1:10" ht="18">
      <c r="A8" s="457"/>
      <c r="B8" s="450" t="str">
        <f>VLOOKUP(J6,'пр.взв.'!B6:H83,4,FALSE)</f>
        <v>ЦФО</v>
      </c>
      <c r="C8" s="450"/>
      <c r="D8" s="450"/>
      <c r="E8" s="450"/>
      <c r="F8" s="450"/>
      <c r="G8" s="450"/>
      <c r="H8" s="451"/>
      <c r="I8" s="67"/>
      <c r="J8" s="68"/>
    </row>
    <row r="9" spans="1:10" ht="18.75" thickBot="1">
      <c r="A9" s="458"/>
      <c r="B9" s="452"/>
      <c r="C9" s="452"/>
      <c r="D9" s="452"/>
      <c r="E9" s="452"/>
      <c r="F9" s="452"/>
      <c r="G9" s="452"/>
      <c r="H9" s="453"/>
      <c r="I9" s="67"/>
      <c r="J9" s="68"/>
    </row>
    <row r="10" spans="1:10" ht="18.75" thickBot="1">
      <c r="A10" s="67"/>
      <c r="B10" s="67"/>
      <c r="C10" s="67"/>
      <c r="D10" s="67"/>
      <c r="E10" s="67"/>
      <c r="F10" s="67"/>
      <c r="G10" s="67"/>
      <c r="H10" s="67"/>
      <c r="I10" s="67"/>
      <c r="J10" s="68"/>
    </row>
    <row r="11" spans="1:10" ht="18">
      <c r="A11" s="464" t="s">
        <v>35</v>
      </c>
      <c r="B11" s="459" t="str">
        <f>VLOOKUP(J11,'пр.взв.'!B6:H83,2,FALSE)</f>
        <v>Иванов Максим Константинович</v>
      </c>
      <c r="C11" s="459"/>
      <c r="D11" s="459"/>
      <c r="E11" s="459"/>
      <c r="F11" s="459"/>
      <c r="G11" s="459"/>
      <c r="H11" s="454" t="str">
        <f>VLOOKUP(J11,'пр.взв.'!B6:H83,3,FALSE)</f>
        <v>21.01.1993 мсмк</v>
      </c>
      <c r="I11" s="67"/>
      <c r="J11" s="68">
        <f>'пр.хода'!M40</f>
        <v>2</v>
      </c>
    </row>
    <row r="12" spans="1:10" ht="18">
      <c r="A12" s="465"/>
      <c r="B12" s="460"/>
      <c r="C12" s="460"/>
      <c r="D12" s="460"/>
      <c r="E12" s="460"/>
      <c r="F12" s="460"/>
      <c r="G12" s="460"/>
      <c r="H12" s="455"/>
      <c r="I12" s="67"/>
      <c r="J12" s="68"/>
    </row>
    <row r="13" spans="1:10" ht="18">
      <c r="A13" s="465"/>
      <c r="B13" s="450" t="str">
        <f>VLOOKUP(J11,'пр.взв.'!B6:H83,4,FALSE)</f>
        <v>ПФО</v>
      </c>
      <c r="C13" s="450"/>
      <c r="D13" s="450"/>
      <c r="E13" s="450"/>
      <c r="F13" s="450"/>
      <c r="G13" s="450"/>
      <c r="H13" s="451"/>
      <c r="I13" s="67"/>
      <c r="J13" s="68"/>
    </row>
    <row r="14" spans="1:10" ht="18.75" thickBot="1">
      <c r="A14" s="466"/>
      <c r="B14" s="452"/>
      <c r="C14" s="452"/>
      <c r="D14" s="452"/>
      <c r="E14" s="452"/>
      <c r="F14" s="452"/>
      <c r="G14" s="452"/>
      <c r="H14" s="453"/>
      <c r="I14" s="67"/>
      <c r="J14" s="68"/>
    </row>
    <row r="15" spans="1:10" ht="18.75" thickBot="1">
      <c r="A15" s="67"/>
      <c r="B15" s="67"/>
      <c r="C15" s="67"/>
      <c r="D15" s="67"/>
      <c r="E15" s="67"/>
      <c r="F15" s="67"/>
      <c r="G15" s="67"/>
      <c r="H15" s="67"/>
      <c r="I15" s="67"/>
      <c r="J15" s="68"/>
    </row>
    <row r="16" spans="1:10" ht="18">
      <c r="A16" s="461" t="s">
        <v>36</v>
      </c>
      <c r="B16" s="459" t="str">
        <f>VLOOKUP(J16,'пр.взв.'!B6:H83,2,FALSE)</f>
        <v>Шабуров Александр Владимирович </v>
      </c>
      <c r="C16" s="459"/>
      <c r="D16" s="459"/>
      <c r="E16" s="459"/>
      <c r="F16" s="459"/>
      <c r="G16" s="459"/>
      <c r="H16" s="454" t="str">
        <f>VLOOKUP(J16,'пр.взв.'!B6:H83,3,FALSE)</f>
        <v>20.05.1986 мсмк</v>
      </c>
      <c r="I16" s="67"/>
      <c r="J16" s="121">
        <f>'пр.хода'!R18</f>
        <v>32</v>
      </c>
    </row>
    <row r="17" spans="1:10" ht="18">
      <c r="A17" s="462"/>
      <c r="B17" s="460"/>
      <c r="C17" s="460"/>
      <c r="D17" s="460"/>
      <c r="E17" s="460"/>
      <c r="F17" s="460"/>
      <c r="G17" s="460"/>
      <c r="H17" s="455"/>
      <c r="I17" s="67"/>
      <c r="J17" s="68"/>
    </row>
    <row r="18" spans="1:10" ht="18">
      <c r="A18" s="462"/>
      <c r="B18" s="450" t="str">
        <f>VLOOKUP(J16,'пр.взв.'!B6:H83,4,FALSE)</f>
        <v>УрФО</v>
      </c>
      <c r="C18" s="450"/>
      <c r="D18" s="450"/>
      <c r="E18" s="450"/>
      <c r="F18" s="450"/>
      <c r="G18" s="450"/>
      <c r="H18" s="451"/>
      <c r="I18" s="67"/>
      <c r="J18" s="68"/>
    </row>
    <row r="19" spans="1:10" ht="18.75" thickBot="1">
      <c r="A19" s="463"/>
      <c r="B19" s="452"/>
      <c r="C19" s="452"/>
      <c r="D19" s="452"/>
      <c r="E19" s="452"/>
      <c r="F19" s="452"/>
      <c r="G19" s="452"/>
      <c r="H19" s="453"/>
      <c r="I19" s="67"/>
      <c r="J19" s="68"/>
    </row>
    <row r="20" spans="1:10" ht="18.75" thickBot="1">
      <c r="A20" s="67"/>
      <c r="B20" s="67"/>
      <c r="C20" s="67"/>
      <c r="D20" s="67"/>
      <c r="E20" s="67"/>
      <c r="F20" s="67"/>
      <c r="G20" s="67"/>
      <c r="H20" s="67"/>
      <c r="I20" s="67"/>
      <c r="J20" s="68"/>
    </row>
    <row r="21" spans="1:10" ht="18">
      <c r="A21" s="461" t="s">
        <v>36</v>
      </c>
      <c r="B21" s="459" t="str">
        <f>VLOOKUP(J21,'пр.взв.'!B6:H83,2,FALSE)</f>
        <v>Скрябин Станислав Михайлович</v>
      </c>
      <c r="C21" s="459"/>
      <c r="D21" s="459"/>
      <c r="E21" s="459"/>
      <c r="F21" s="459"/>
      <c r="G21" s="459"/>
      <c r="H21" s="454" t="str">
        <f>VLOOKUP(J21,'пр.взв.'!B6:H83,3,FALSE)</f>
        <v>18.12.1988 мс</v>
      </c>
      <c r="I21" s="67"/>
      <c r="J21" s="68">
        <f>'пр.хода'!R67</f>
        <v>26</v>
      </c>
    </row>
    <row r="22" spans="1:10" ht="18">
      <c r="A22" s="462"/>
      <c r="B22" s="460"/>
      <c r="C22" s="460"/>
      <c r="D22" s="460"/>
      <c r="E22" s="460"/>
      <c r="F22" s="460"/>
      <c r="G22" s="460"/>
      <c r="H22" s="455"/>
      <c r="I22" s="67"/>
      <c r="J22" s="68"/>
    </row>
    <row r="23" spans="1:9" ht="18">
      <c r="A23" s="462"/>
      <c r="B23" s="450" t="str">
        <f>VLOOKUP(J21,'пр.взв.'!B6:H83,4,FALSE)</f>
        <v>УрФО</v>
      </c>
      <c r="C23" s="450"/>
      <c r="D23" s="450"/>
      <c r="E23" s="450"/>
      <c r="F23" s="450"/>
      <c r="G23" s="450"/>
      <c r="H23" s="451"/>
      <c r="I23" s="67"/>
    </row>
    <row r="24" spans="1:9" ht="18.75" thickBot="1">
      <c r="A24" s="463"/>
      <c r="B24" s="452"/>
      <c r="C24" s="452"/>
      <c r="D24" s="452"/>
      <c r="E24" s="452"/>
      <c r="F24" s="452"/>
      <c r="G24" s="452"/>
      <c r="H24" s="453"/>
      <c r="I24" s="67"/>
    </row>
    <row r="25" spans="1:8" ht="18">
      <c r="A25" s="67"/>
      <c r="B25" s="67"/>
      <c r="C25" s="67"/>
      <c r="D25" s="67"/>
      <c r="E25" s="67"/>
      <c r="F25" s="67"/>
      <c r="G25" s="67"/>
      <c r="H25" s="67"/>
    </row>
    <row r="26" spans="1:8" ht="18">
      <c r="A26" s="67" t="s">
        <v>57</v>
      </c>
      <c r="B26" s="67"/>
      <c r="C26" s="67"/>
      <c r="D26" s="67"/>
      <c r="E26" s="67"/>
      <c r="F26" s="67"/>
      <c r="G26" s="67"/>
      <c r="H26" s="67"/>
    </row>
    <row r="27" ht="13.5" thickBot="1"/>
    <row r="28" spans="1:10" ht="12.75">
      <c r="A28" s="467" t="str">
        <f>VLOOKUP(J28,'пр.взв.'!B6:H83,7,FALSE)</f>
        <v>Гончаров С.Ю.</v>
      </c>
      <c r="B28" s="468"/>
      <c r="C28" s="468"/>
      <c r="D28" s="468"/>
      <c r="E28" s="468"/>
      <c r="F28" s="468"/>
      <c r="G28" s="468"/>
      <c r="H28" s="469"/>
      <c r="J28">
        <f>'пр.хода'!M32</f>
        <v>27</v>
      </c>
    </row>
    <row r="29" spans="1:8" ht="13.5" thickBot="1">
      <c r="A29" s="470"/>
      <c r="B29" s="452"/>
      <c r="C29" s="452"/>
      <c r="D29" s="452"/>
      <c r="E29" s="452"/>
      <c r="F29" s="452"/>
      <c r="G29" s="452"/>
      <c r="H29" s="453"/>
    </row>
    <row r="32" spans="1:8" ht="18">
      <c r="A32" s="67" t="s">
        <v>37</v>
      </c>
      <c r="B32" s="67"/>
      <c r="C32" s="67"/>
      <c r="D32" s="67"/>
      <c r="E32" s="67"/>
      <c r="F32" s="67"/>
      <c r="G32" s="67"/>
      <c r="H32" s="67"/>
    </row>
    <row r="33" spans="1:8" ht="18">
      <c r="A33" s="67"/>
      <c r="B33" s="67"/>
      <c r="C33" s="67"/>
      <c r="D33" s="67"/>
      <c r="E33" s="67"/>
      <c r="F33" s="67"/>
      <c r="G33" s="67"/>
      <c r="H33" s="67"/>
    </row>
    <row r="34" spans="1:8" ht="18">
      <c r="A34" s="67"/>
      <c r="B34" s="67"/>
      <c r="C34" s="67"/>
      <c r="D34" s="67"/>
      <c r="E34" s="67"/>
      <c r="F34" s="67"/>
      <c r="G34" s="67"/>
      <c r="H34" s="67"/>
    </row>
    <row r="35" spans="1:8" ht="18">
      <c r="A35" s="69"/>
      <c r="B35" s="69"/>
      <c r="C35" s="69"/>
      <c r="D35" s="69"/>
      <c r="E35" s="69"/>
      <c r="F35" s="69"/>
      <c r="G35" s="69"/>
      <c r="H35" s="69"/>
    </row>
    <row r="36" spans="1:8" ht="18">
      <c r="A36" s="70"/>
      <c r="B36" s="70"/>
      <c r="C36" s="70"/>
      <c r="D36" s="70"/>
      <c r="E36" s="70"/>
      <c r="F36" s="70"/>
      <c r="G36" s="70"/>
      <c r="H36" s="70"/>
    </row>
    <row r="37" spans="1:8" ht="18">
      <c r="A37" s="69"/>
      <c r="B37" s="69"/>
      <c r="C37" s="69"/>
      <c r="D37" s="69"/>
      <c r="E37" s="69"/>
      <c r="F37" s="69"/>
      <c r="G37" s="69"/>
      <c r="H37" s="69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69"/>
      <c r="B39" s="69"/>
      <c r="C39" s="69"/>
      <c r="D39" s="69"/>
      <c r="E39" s="69"/>
      <c r="F39" s="69"/>
      <c r="G39" s="69"/>
      <c r="H39" s="69"/>
    </row>
    <row r="40" spans="1:8" ht="18">
      <c r="A40" s="71"/>
      <c r="B40" s="71"/>
      <c r="C40" s="71"/>
      <c r="D40" s="71"/>
      <c r="E40" s="71"/>
      <c r="F40" s="71"/>
      <c r="G40" s="71"/>
      <c r="H40" s="71"/>
    </row>
  </sheetData>
  <sheetProtection/>
  <mergeCells count="21">
    <mergeCell ref="B11:G12"/>
    <mergeCell ref="H11:H12"/>
    <mergeCell ref="A1:H1"/>
    <mergeCell ref="A2:H2"/>
    <mergeCell ref="A3:H3"/>
    <mergeCell ref="D4:F4"/>
    <mergeCell ref="A28:H29"/>
    <mergeCell ref="A21:A24"/>
    <mergeCell ref="B21:G22"/>
    <mergeCell ref="H21:H22"/>
    <mergeCell ref="B23:H24"/>
    <mergeCell ref="B18:H19"/>
    <mergeCell ref="H16:H17"/>
    <mergeCell ref="A6:A9"/>
    <mergeCell ref="B16:G17"/>
    <mergeCell ref="B8:H9"/>
    <mergeCell ref="A16:A19"/>
    <mergeCell ref="A11:A14"/>
    <mergeCell ref="B6:G7"/>
    <mergeCell ref="B13:H14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82">
      <selection activeCell="D66" sqref="B3:D67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485" t="str">
        <f>HYPERLINK('[1]реквизиты'!$A$2)</f>
        <v>Чемпионат России по БОЕВОМУ САМБО </v>
      </c>
      <c r="B1" s="485"/>
      <c r="C1" s="485"/>
      <c r="D1" s="485"/>
      <c r="E1" s="485"/>
      <c r="F1" s="485"/>
      <c r="G1" s="485"/>
      <c r="H1" s="485"/>
    </row>
    <row r="2" spans="1:8" ht="13.5" customHeight="1" thickBot="1">
      <c r="A2" s="486"/>
      <c r="B2" s="487"/>
      <c r="C2" s="487"/>
      <c r="D2" s="487"/>
      <c r="E2" s="487"/>
      <c r="F2" s="487"/>
      <c r="G2" s="487"/>
      <c r="H2" s="488" t="str">
        <f>HYPERLINK('пр.взв.'!G3)</f>
        <v>в.к. 74  кг</v>
      </c>
    </row>
    <row r="3" spans="1:8" ht="12" customHeight="1">
      <c r="A3" s="489">
        <v>2</v>
      </c>
      <c r="B3" s="481" t="str">
        <f>VLOOKUP(A3,'пр.взв.'!B5:C83,2,FALSE)</f>
        <v>Иванов Максим Константинович</v>
      </c>
      <c r="C3" s="481" t="str">
        <f>VLOOKUP(A3,'пр.взв.'!B5:H83,3,FALSE)</f>
        <v>21.01.1993 мсмк</v>
      </c>
      <c r="D3" s="481" t="str">
        <f>VLOOKUP(A3,'пр.взв.'!B5:F83,4,FALSE)</f>
        <v>ПФО</v>
      </c>
      <c r="H3" s="488"/>
    </row>
    <row r="4" spans="1:8" ht="12" customHeight="1">
      <c r="A4" s="479"/>
      <c r="B4" s="482"/>
      <c r="C4" s="482"/>
      <c r="D4" s="482"/>
      <c r="E4" s="1"/>
      <c r="F4" s="1"/>
      <c r="H4" s="488" t="s">
        <v>10</v>
      </c>
    </row>
    <row r="5" spans="1:8" ht="12" customHeight="1">
      <c r="A5" s="479">
        <v>34</v>
      </c>
      <c r="B5" s="490" t="str">
        <f>VLOOKUP(A5,'пр.взв.'!B7:C84,2,FALSE)</f>
        <v>Сафронов Владимир Александрович</v>
      </c>
      <c r="C5" s="490" t="str">
        <f>VLOOKUP(A5,'пр.взв.'!B7:H84,3,FALSE)</f>
        <v>18.04.1997 кмс</v>
      </c>
      <c r="D5" s="490" t="str">
        <f>VLOOKUP(A5,'пр.взв.'!B7:F84,4,FALSE)</f>
        <v>ЦФО</v>
      </c>
      <c r="E5" s="3"/>
      <c r="F5" s="1"/>
      <c r="G5" s="1"/>
      <c r="H5" s="488"/>
    </row>
    <row r="6" spans="1:7" ht="12" customHeight="1" thickBot="1">
      <c r="A6" s="480"/>
      <c r="B6" s="491"/>
      <c r="C6" s="491"/>
      <c r="D6" s="491"/>
      <c r="E6" s="4"/>
      <c r="F6" s="8"/>
      <c r="G6" s="1"/>
    </row>
    <row r="7" spans="1:7" ht="12" customHeight="1">
      <c r="A7" s="489">
        <v>18</v>
      </c>
      <c r="B7" s="481" t="str">
        <f>VLOOKUP(A7,'пр.взв.'!B9:C86,2,FALSE)</f>
        <v>Парнюк Степан Михайлович</v>
      </c>
      <c r="C7" s="481" t="str">
        <f>VLOOKUP(A7,'пр.взв.'!B9:H86,3,FALSE)</f>
        <v>05.11.1989 мс</v>
      </c>
      <c r="D7" s="481" t="str">
        <f>VLOOKUP(A7,'пр.взв.'!B9:F86,4,FALSE)</f>
        <v>Моск</v>
      </c>
      <c r="E7" s="4"/>
      <c r="F7" s="5"/>
      <c r="G7" s="1"/>
    </row>
    <row r="8" spans="1:7" ht="12" customHeight="1">
      <c r="A8" s="479"/>
      <c r="B8" s="482"/>
      <c r="C8" s="482"/>
      <c r="D8" s="482"/>
      <c r="E8" s="9"/>
      <c r="F8" s="6"/>
      <c r="G8" s="1"/>
    </row>
    <row r="9" spans="1:7" ht="12" customHeight="1">
      <c r="A9" s="479">
        <v>50</v>
      </c>
      <c r="B9" s="490" t="e">
        <f>VLOOKUP(A9,'пр.взв.'!B11:C88,2,FALSE)</f>
        <v>#N/A</v>
      </c>
      <c r="C9" s="490" t="e">
        <f>VLOOKUP(A9,'пр.взв.'!B11:H88,3,FALSE)</f>
        <v>#N/A</v>
      </c>
      <c r="D9" s="490" t="e">
        <f>VLOOKUP(A9,'пр.взв.'!B11:F88,4,FALSE)</f>
        <v>#N/A</v>
      </c>
      <c r="E9" s="2"/>
      <c r="F9" s="6"/>
      <c r="G9" s="1"/>
    </row>
    <row r="10" spans="1:7" ht="12" customHeight="1" thickBot="1">
      <c r="A10" s="480"/>
      <c r="B10" s="491"/>
      <c r="C10" s="491"/>
      <c r="D10" s="491"/>
      <c r="E10" s="1"/>
      <c r="F10" s="6"/>
      <c r="G10" s="8"/>
    </row>
    <row r="11" spans="1:7" ht="12" customHeight="1">
      <c r="A11" s="489">
        <v>10</v>
      </c>
      <c r="B11" s="481" t="str">
        <f>VLOOKUP(A11,'пр.взв.'!B13:C90,2,FALSE)</f>
        <v>Кукушкин Федор Андреевич</v>
      </c>
      <c r="C11" s="481" t="str">
        <f>VLOOKUP(A11,'пр.взв.'!B13:H90,3,FALSE)</f>
        <v>16.06.1993 мс</v>
      </c>
      <c r="D11" s="481" t="str">
        <f>VLOOKUP(A11,'пр.взв.'!B13:F90,4,FALSE)</f>
        <v>ЦФО</v>
      </c>
      <c r="E11" s="1"/>
      <c r="F11" s="6"/>
      <c r="G11" s="5"/>
    </row>
    <row r="12" spans="1:7" ht="12" customHeight="1">
      <c r="A12" s="479"/>
      <c r="B12" s="482"/>
      <c r="C12" s="482"/>
      <c r="D12" s="482"/>
      <c r="E12" s="7"/>
      <c r="F12" s="6"/>
      <c r="G12" s="6"/>
    </row>
    <row r="13" spans="1:7" ht="12" customHeight="1">
      <c r="A13" s="479">
        <v>42</v>
      </c>
      <c r="B13" s="490" t="e">
        <f>VLOOKUP(A13,'пр.взв.'!B15:C92,2,FALSE)</f>
        <v>#N/A</v>
      </c>
      <c r="C13" s="490" t="e">
        <f>VLOOKUP(A13,'пр.взв.'!B15:H92,3,FALSE)</f>
        <v>#N/A</v>
      </c>
      <c r="D13" s="490" t="e">
        <f>VLOOKUP(A13,'пр.взв.'!B15:F92,4,FALSE)</f>
        <v>#N/A</v>
      </c>
      <c r="E13" s="3"/>
      <c r="F13" s="6"/>
      <c r="G13" s="6"/>
    </row>
    <row r="14" spans="1:7" ht="12" customHeight="1" thickBot="1">
      <c r="A14" s="480"/>
      <c r="B14" s="491"/>
      <c r="C14" s="491"/>
      <c r="D14" s="491"/>
      <c r="E14" s="4"/>
      <c r="F14" s="10"/>
      <c r="G14" s="6"/>
    </row>
    <row r="15" spans="1:7" ht="12" customHeight="1">
      <c r="A15" s="489">
        <v>26</v>
      </c>
      <c r="B15" s="481" t="str">
        <f>VLOOKUP(A15,'пр.взв.'!B17:C94,2,FALSE)</f>
        <v>Скрябин Станислав Михайлович</v>
      </c>
      <c r="C15" s="481" t="str">
        <f>VLOOKUP(A15,'пр.взв.'!B17:H94,3,FALSE)</f>
        <v>18.12.1988 мс</v>
      </c>
      <c r="D15" s="481" t="str">
        <f>VLOOKUP(A15,'пр.взв.'!B17:F94,4,FALSE)</f>
        <v>УрФО</v>
      </c>
      <c r="E15" s="4"/>
      <c r="F15" s="1"/>
      <c r="G15" s="6"/>
    </row>
    <row r="16" spans="1:7" ht="12" customHeight="1">
      <c r="A16" s="479"/>
      <c r="B16" s="482"/>
      <c r="C16" s="482"/>
      <c r="D16" s="482"/>
      <c r="E16" s="9"/>
      <c r="F16" s="1"/>
      <c r="G16" s="6"/>
    </row>
    <row r="17" spans="1:7" ht="12" customHeight="1">
      <c r="A17" s="479">
        <v>58</v>
      </c>
      <c r="B17" s="490" t="e">
        <f>VLOOKUP(A17,'пр.взв.'!B19:C96,2,FALSE)</f>
        <v>#N/A</v>
      </c>
      <c r="C17" s="490" t="e">
        <f>VLOOKUP(A17,'пр.взв.'!B19:H96,3,FALSE)</f>
        <v>#N/A</v>
      </c>
      <c r="D17" s="490" t="e">
        <f>VLOOKUP(A17,'пр.взв.'!B19:F96,4,FALSE)</f>
        <v>#N/A</v>
      </c>
      <c r="E17" s="2"/>
      <c r="F17" s="1"/>
      <c r="G17" s="6"/>
    </row>
    <row r="18" spans="1:7" ht="12" customHeight="1" thickBot="1">
      <c r="A18" s="480"/>
      <c r="B18" s="491"/>
      <c r="C18" s="491"/>
      <c r="D18" s="491"/>
      <c r="E18" s="1"/>
      <c r="F18" s="1"/>
      <c r="G18" s="6"/>
    </row>
    <row r="19" spans="1:8" ht="12" customHeight="1">
      <c r="A19" s="489">
        <v>6</v>
      </c>
      <c r="B19" s="481" t="str">
        <f>VLOOKUP(A19,'пр.взв.'!B5:C83,2,FALSE)</f>
        <v>Надюков Бислан Мосович</v>
      </c>
      <c r="C19" s="481" t="str">
        <f>VLOOKUP(A19,'пр.взв.'!B5:H83,3,FALSE)</f>
        <v>19.11.1991 мс</v>
      </c>
      <c r="D19" s="481" t="str">
        <f>VLOOKUP(A19,'пр.взв.'!B5:H83,4,FALSE)</f>
        <v>ЮФО</v>
      </c>
      <c r="E19" s="1"/>
      <c r="F19" s="1"/>
      <c r="G19" s="6"/>
      <c r="H19" s="36"/>
    </row>
    <row r="20" spans="1:8" ht="12" customHeight="1">
      <c r="A20" s="479"/>
      <c r="B20" s="482"/>
      <c r="C20" s="482"/>
      <c r="D20" s="482"/>
      <c r="E20" s="7"/>
      <c r="F20" s="1"/>
      <c r="G20" s="6"/>
      <c r="H20" s="35"/>
    </row>
    <row r="21" spans="1:8" ht="12" customHeight="1">
      <c r="A21" s="479">
        <v>38</v>
      </c>
      <c r="B21" s="490" t="str">
        <f>VLOOKUP(A21,'пр.взв.'!B23:C100,2,FALSE)</f>
        <v>Аджемян Манук Артурович</v>
      </c>
      <c r="C21" s="490">
        <f>VLOOKUP(A21,'пр.взв.'!B23:H100,3,FALSE)</f>
        <v>33322</v>
      </c>
      <c r="D21" s="490" t="str">
        <f>VLOOKUP(A21,'пр.взв.'!B23:F100,4,FALSE)</f>
        <v>ДВФО</v>
      </c>
      <c r="E21" s="3"/>
      <c r="F21" s="1"/>
      <c r="G21" s="6"/>
      <c r="H21" s="35"/>
    </row>
    <row r="22" spans="1:8" ht="12" customHeight="1" thickBot="1">
      <c r="A22" s="480"/>
      <c r="B22" s="491"/>
      <c r="C22" s="491"/>
      <c r="D22" s="491"/>
      <c r="E22" s="4"/>
      <c r="F22" s="8"/>
      <c r="G22" s="6"/>
      <c r="H22" s="35"/>
    </row>
    <row r="23" spans="1:8" ht="12" customHeight="1">
      <c r="A23" s="489">
        <v>22</v>
      </c>
      <c r="B23" s="481" t="str">
        <f>VLOOKUP(A23,'пр.взв.'!B25:C102,2,FALSE)</f>
        <v>Киселев Андрей Сергеевич</v>
      </c>
      <c r="C23" s="481" t="str">
        <f>VLOOKUP(A23,'пр.взв.'!B25:H102,3,FALSE)</f>
        <v>28.08.1997 кмс</v>
      </c>
      <c r="D23" s="481" t="str">
        <f>VLOOKUP(A23,'пр.взв.'!B25:F102,4,FALSE)</f>
        <v>ПФО</v>
      </c>
      <c r="E23" s="4"/>
      <c r="F23" s="5"/>
      <c r="G23" s="6"/>
      <c r="H23" s="35"/>
    </row>
    <row r="24" spans="1:8" ht="12" customHeight="1">
      <c r="A24" s="479"/>
      <c r="B24" s="482"/>
      <c r="C24" s="482"/>
      <c r="D24" s="482"/>
      <c r="E24" s="9"/>
      <c r="F24" s="6"/>
      <c r="G24" s="6"/>
      <c r="H24" s="35"/>
    </row>
    <row r="25" spans="1:8" ht="12" customHeight="1">
      <c r="A25" s="479">
        <v>54</v>
      </c>
      <c r="B25" s="490" t="e">
        <f>VLOOKUP(A25,'пр.взв.'!B27:C104,2,FALSE)</f>
        <v>#N/A</v>
      </c>
      <c r="C25" s="490" t="e">
        <f>VLOOKUP(A25,'пр.взв.'!B27:H104,3,FALSE)</f>
        <v>#N/A</v>
      </c>
      <c r="D25" s="490" t="e">
        <f>VLOOKUP(A25,'пр.взв.'!B27:F104,4,FALSE)</f>
        <v>#N/A</v>
      </c>
      <c r="E25" s="2"/>
      <c r="F25" s="6"/>
      <c r="G25" s="6"/>
      <c r="H25" s="35"/>
    </row>
    <row r="26" spans="1:8" ht="12" customHeight="1" thickBot="1">
      <c r="A26" s="480"/>
      <c r="B26" s="491"/>
      <c r="C26" s="491"/>
      <c r="D26" s="491"/>
      <c r="E26" s="1"/>
      <c r="F26" s="6"/>
      <c r="G26" s="6"/>
      <c r="H26" s="35"/>
    </row>
    <row r="27" spans="1:8" ht="12" customHeight="1">
      <c r="A27" s="489">
        <v>14</v>
      </c>
      <c r="B27" s="481" t="str">
        <f>VLOOKUP(A27,'пр.взв.'!B29:C106,2,FALSE)</f>
        <v>Беляев Алексей Владимирович</v>
      </c>
      <c r="C27" s="481" t="str">
        <f>VLOOKUP(A27,'пр.взв.'!B29:H106,3,FALSE)</f>
        <v>16.03.1996 мс</v>
      </c>
      <c r="D27" s="481" t="str">
        <f>VLOOKUP(A27,'пр.взв.'!B29:F106,4,FALSE)</f>
        <v>ПФО</v>
      </c>
      <c r="E27" s="1"/>
      <c r="F27" s="6"/>
      <c r="G27" s="10"/>
      <c r="H27" s="35"/>
    </row>
    <row r="28" spans="1:8" ht="12" customHeight="1">
      <c r="A28" s="479"/>
      <c r="B28" s="482"/>
      <c r="C28" s="482"/>
      <c r="D28" s="482"/>
      <c r="E28" s="7"/>
      <c r="F28" s="6"/>
      <c r="G28" s="1"/>
      <c r="H28" s="35"/>
    </row>
    <row r="29" spans="1:8" ht="12" customHeight="1">
      <c r="A29" s="479">
        <v>46</v>
      </c>
      <c r="B29" s="490" t="e">
        <f>VLOOKUP(A29,'пр.взв.'!B31:C108,2,FALSE)</f>
        <v>#N/A</v>
      </c>
      <c r="C29" s="490" t="e">
        <f>VLOOKUP(A29,'пр.взв.'!B31:H108,3,FALSE)</f>
        <v>#N/A</v>
      </c>
      <c r="D29" s="490" t="e">
        <f>VLOOKUP(A29,'пр.взв.'!B31:F108,4,FALSE)</f>
        <v>#N/A</v>
      </c>
      <c r="E29" s="3"/>
      <c r="F29" s="6"/>
      <c r="G29" s="1"/>
      <c r="H29" s="35"/>
    </row>
    <row r="30" spans="1:8" ht="12" customHeight="1" thickBot="1">
      <c r="A30" s="480"/>
      <c r="B30" s="491"/>
      <c r="C30" s="491"/>
      <c r="D30" s="491"/>
      <c r="E30" s="4"/>
      <c r="F30" s="10"/>
      <c r="G30" s="1"/>
      <c r="H30" s="35"/>
    </row>
    <row r="31" spans="1:8" ht="12" customHeight="1">
      <c r="A31" s="489">
        <v>30</v>
      </c>
      <c r="B31" s="481" t="str">
        <f>VLOOKUP(A31,'пр.взв.'!B33:C110,2,FALSE)</f>
        <v>Гончаров Николай Сергеевич</v>
      </c>
      <c r="C31" s="481" t="str">
        <f>VLOOKUP(A31,'пр.взв.'!B33:H110,3,FALSE)</f>
        <v>28.12.1993 мс</v>
      </c>
      <c r="D31" s="481" t="str">
        <f>VLOOKUP(A31,'пр.взв.'!B33:F110,4,FALSE)</f>
        <v>С-Пб</v>
      </c>
      <c r="E31" s="4"/>
      <c r="F31" s="1"/>
      <c r="G31" s="1"/>
      <c r="H31" s="35"/>
    </row>
    <row r="32" spans="1:8" ht="12" customHeight="1">
      <c r="A32" s="479"/>
      <c r="B32" s="482"/>
      <c r="C32" s="482"/>
      <c r="D32" s="482"/>
      <c r="E32" s="9"/>
      <c r="F32" s="1"/>
      <c r="G32" s="1"/>
      <c r="H32" s="35"/>
    </row>
    <row r="33" spans="1:8" ht="12" customHeight="1">
      <c r="A33" s="479">
        <v>62</v>
      </c>
      <c r="B33" s="490" t="e">
        <f>VLOOKUP(A33,'пр.взв.'!B35:C112,2,FALSE)</f>
        <v>#N/A</v>
      </c>
      <c r="C33" s="490" t="e">
        <f>VLOOKUP(A33,'пр.взв.'!B35:H112,3,FALSE)</f>
        <v>#N/A</v>
      </c>
      <c r="D33" s="490" t="e">
        <f>VLOOKUP(A33,'пр.взв.'!B35:F112,4,FALSE)</f>
        <v>#N/A</v>
      </c>
      <c r="E33" s="2"/>
      <c r="F33" s="1"/>
      <c r="G33" s="1"/>
      <c r="H33" s="35"/>
    </row>
    <row r="34" spans="1:8" ht="12" customHeight="1" thickBot="1">
      <c r="A34" s="480"/>
      <c r="B34" s="491"/>
      <c r="C34" s="491"/>
      <c r="D34" s="491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489">
        <v>4</v>
      </c>
      <c r="B36" s="481" t="str">
        <f>VLOOKUP(A36,'пр.взв.'!B5:H83,2,FALSE)</f>
        <v>Гладышев Петр Алексеевич</v>
      </c>
      <c r="C36" s="481" t="str">
        <f>VLOOKUP(A36,'пр.взв.'!B5:H83,3,FALSE)</f>
        <v>03.02.1989 мс</v>
      </c>
      <c r="D36" s="481" t="str">
        <f>VLOOKUP(A36,'пр.взв.'!B5:H83,4,FALSE)</f>
        <v>Моск</v>
      </c>
      <c r="H36" s="35"/>
    </row>
    <row r="37" spans="1:8" ht="12" customHeight="1">
      <c r="A37" s="479"/>
      <c r="B37" s="482"/>
      <c r="C37" s="482"/>
      <c r="D37" s="482"/>
      <c r="E37" s="1"/>
      <c r="F37" s="1"/>
      <c r="H37" s="35"/>
    </row>
    <row r="38" spans="1:8" ht="12" customHeight="1">
      <c r="A38" s="479">
        <v>36</v>
      </c>
      <c r="B38" s="490" t="str">
        <f>VLOOKUP(A38,'пр.взв.'!B7:H84,2,FALSE)</f>
        <v>Седракян Сипан Нерсесович</v>
      </c>
      <c r="C38" s="490" t="str">
        <f>VLOOKUP(A38,'пр.взв.'!B7:H84,3,FALSE)</f>
        <v>28.11.1994 мс</v>
      </c>
      <c r="D38" s="490" t="str">
        <f>VLOOKUP(A38,'пр.взв.'!B7:H84,4,FALSE)</f>
        <v>ЦФО</v>
      </c>
      <c r="E38" s="3"/>
      <c r="F38" s="1"/>
      <c r="G38" s="1"/>
      <c r="H38" s="35"/>
    </row>
    <row r="39" spans="1:8" ht="12" customHeight="1" thickBot="1">
      <c r="A39" s="480"/>
      <c r="B39" s="491"/>
      <c r="C39" s="491"/>
      <c r="D39" s="491"/>
      <c r="E39" s="4"/>
      <c r="F39" s="8"/>
      <c r="G39" s="1"/>
      <c r="H39" s="35"/>
    </row>
    <row r="40" spans="1:8" ht="12" customHeight="1">
      <c r="A40" s="492">
        <v>20</v>
      </c>
      <c r="B40" s="481" t="str">
        <f>VLOOKUP(A40,'пр.взв.'!B9:H86,2,FALSE)</f>
        <v>Багиров Исмаил Адалат оглы</v>
      </c>
      <c r="C40" s="481" t="str">
        <f>VLOOKUP(A40,'пр.взв.'!B9:H86,3,FALSE)</f>
        <v>08.04.1996 мс</v>
      </c>
      <c r="D40" s="481" t="str">
        <f>VLOOKUP(A40,'пр.взв.'!B9:H86,4,FALSE)</f>
        <v>УрФО</v>
      </c>
      <c r="E40" s="4"/>
      <c r="F40" s="5"/>
      <c r="G40" s="1"/>
      <c r="H40" s="35"/>
    </row>
    <row r="41" spans="1:8" ht="12" customHeight="1">
      <c r="A41" s="479"/>
      <c r="B41" s="482"/>
      <c r="C41" s="482"/>
      <c r="D41" s="482"/>
      <c r="E41" s="9"/>
      <c r="F41" s="6"/>
      <c r="G41" s="1"/>
      <c r="H41" s="35"/>
    </row>
    <row r="42" spans="1:8" ht="12" customHeight="1">
      <c r="A42" s="479">
        <v>52</v>
      </c>
      <c r="B42" s="490" t="e">
        <f>VLOOKUP(A42,'пр.взв.'!B11:H88,2,FALSE)</f>
        <v>#N/A</v>
      </c>
      <c r="C42" s="490" t="e">
        <f>VLOOKUP(A42,'пр.взв.'!B11:H88,3,FALSE)</f>
        <v>#N/A</v>
      </c>
      <c r="D42" s="490" t="e">
        <f>VLOOKUP(A42,'пр.взв.'!B11:H88,4,FALSE)</f>
        <v>#N/A</v>
      </c>
      <c r="E42" s="2"/>
      <c r="F42" s="6"/>
      <c r="G42" s="1"/>
      <c r="H42" s="35"/>
    </row>
    <row r="43" spans="1:8" ht="12" customHeight="1" thickBot="1">
      <c r="A43" s="480"/>
      <c r="B43" s="491"/>
      <c r="C43" s="491"/>
      <c r="D43" s="491"/>
      <c r="E43" s="1"/>
      <c r="F43" s="6"/>
      <c r="G43" s="8"/>
      <c r="H43" s="35"/>
    </row>
    <row r="44" spans="1:8" ht="12" customHeight="1">
      <c r="A44" s="489">
        <v>12</v>
      </c>
      <c r="B44" s="481" t="str">
        <f>VLOOKUP(A44,'пр.взв.'!B13:H90,2,FALSE)</f>
        <v>Балиевский Артем Сергеевич</v>
      </c>
      <c r="C44" s="481" t="str">
        <f>VLOOKUP(A44,'пр.взв.'!B13:H90,3,FALSE)</f>
        <v>12.01.1997 мс</v>
      </c>
      <c r="D44" s="481" t="str">
        <f>VLOOKUP(A44,'пр.взв.'!B13:H90,4,FALSE)</f>
        <v>ПФО</v>
      </c>
      <c r="E44" s="1"/>
      <c r="F44" s="6"/>
      <c r="G44" s="5"/>
      <c r="H44" s="35"/>
    </row>
    <row r="45" spans="1:8" ht="12" customHeight="1">
      <c r="A45" s="479"/>
      <c r="B45" s="482"/>
      <c r="C45" s="482"/>
      <c r="D45" s="482"/>
      <c r="E45" s="7"/>
      <c r="F45" s="6"/>
      <c r="G45" s="6"/>
      <c r="H45" s="35"/>
    </row>
    <row r="46" spans="1:8" ht="12" customHeight="1">
      <c r="A46" s="479">
        <v>44</v>
      </c>
      <c r="B46" s="490" t="e">
        <f>VLOOKUP(A46,'пр.взв.'!B15:H92,2,FALSE)</f>
        <v>#N/A</v>
      </c>
      <c r="C46" s="490" t="e">
        <f>VLOOKUP(A46,'пр.взв.'!B15:H92,3,FALSE)</f>
        <v>#N/A</v>
      </c>
      <c r="D46" s="490" t="e">
        <f>VLOOKUP(A46,'пр.взв.'!B15:H92,4,FALSE)</f>
        <v>#N/A</v>
      </c>
      <c r="E46" s="3"/>
      <c r="F46" s="6"/>
      <c r="G46" s="6"/>
      <c r="H46" s="35"/>
    </row>
    <row r="47" spans="1:8" ht="12" customHeight="1" thickBot="1">
      <c r="A47" s="480"/>
      <c r="B47" s="491"/>
      <c r="C47" s="491"/>
      <c r="D47" s="491"/>
      <c r="E47" s="4"/>
      <c r="F47" s="10"/>
      <c r="G47" s="6"/>
      <c r="H47" s="35"/>
    </row>
    <row r="48" spans="1:8" ht="12" customHeight="1">
      <c r="A48" s="489">
        <v>28</v>
      </c>
      <c r="B48" s="481" t="str">
        <f>VLOOKUP(A48,'пр.взв.'!B17:H94,2,FALSE)</f>
        <v>Николаев Владимир Владимирович</v>
      </c>
      <c r="C48" s="481" t="str">
        <f>VLOOKUP(A48,'пр.взв.'!B17:H94,3,FALSE)</f>
        <v>27.03.1991 мс</v>
      </c>
      <c r="D48" s="481" t="str">
        <f>VLOOKUP(A48,'пр.взв.'!B17:H94,4,FALSE)</f>
        <v>УрФО</v>
      </c>
      <c r="E48" s="4"/>
      <c r="F48" s="1"/>
      <c r="G48" s="6"/>
      <c r="H48" s="35"/>
    </row>
    <row r="49" spans="1:8" ht="12" customHeight="1">
      <c r="A49" s="479"/>
      <c r="B49" s="482"/>
      <c r="C49" s="482"/>
      <c r="D49" s="482"/>
      <c r="E49" s="9"/>
      <c r="F49" s="1"/>
      <c r="G49" s="6"/>
      <c r="H49" s="35"/>
    </row>
    <row r="50" spans="1:8" ht="12" customHeight="1">
      <c r="A50" s="479">
        <v>60</v>
      </c>
      <c r="B50" s="490" t="e">
        <f>VLOOKUP(A50,'пр.взв.'!B19:H96,2,FALSE)</f>
        <v>#N/A</v>
      </c>
      <c r="C50" s="490" t="e">
        <f>VLOOKUP(A50,'пр.взв.'!B19:H96,3,FALSE)</f>
        <v>#N/A</v>
      </c>
      <c r="D50" s="490" t="e">
        <f>VLOOKUP(A50,'пр.взв.'!B19:H96,4,FALSE)</f>
        <v>#N/A</v>
      </c>
      <c r="E50" s="2"/>
      <c r="F50" s="1"/>
      <c r="G50" s="6"/>
      <c r="H50" s="35"/>
    </row>
    <row r="51" spans="1:8" ht="12" customHeight="1" thickBot="1">
      <c r="A51" s="480"/>
      <c r="B51" s="491"/>
      <c r="C51" s="491"/>
      <c r="D51" s="491"/>
      <c r="E51" s="1"/>
      <c r="F51" s="1"/>
      <c r="G51" s="6"/>
      <c r="H51" s="35"/>
    </row>
    <row r="52" spans="1:8" ht="12" customHeight="1">
      <c r="A52" s="489">
        <v>8</v>
      </c>
      <c r="B52" s="481" t="str">
        <f>VLOOKUP(A52,'пр.взв.'!B5:H83,2,FALSE)</f>
        <v>Онегов Никита Александрович</v>
      </c>
      <c r="C52" s="481" t="str">
        <f>VLOOKUP(A52,'пр.взв.'!B5:H83,3,FALSE)</f>
        <v>06.08.1988 мс</v>
      </c>
      <c r="D52" s="481" t="str">
        <f>VLOOKUP(A52,'пр.взв.'!B5:H83,4,FALSE)</f>
        <v>ЦФО</v>
      </c>
      <c r="E52" s="1"/>
      <c r="F52" s="1"/>
      <c r="G52" s="6"/>
      <c r="H52" s="35"/>
    </row>
    <row r="53" spans="1:8" ht="12" customHeight="1">
      <c r="A53" s="479"/>
      <c r="B53" s="482"/>
      <c r="C53" s="482"/>
      <c r="D53" s="482"/>
      <c r="E53" s="7"/>
      <c r="F53" s="1"/>
      <c r="G53" s="6"/>
      <c r="H53" s="37"/>
    </row>
    <row r="54" spans="1:7" ht="12" customHeight="1">
      <c r="A54" s="479">
        <v>40</v>
      </c>
      <c r="B54" s="490" t="e">
        <f>VLOOKUP(A54,'пр.взв.'!B23:H100,2,FALSE)</f>
        <v>#N/A</v>
      </c>
      <c r="C54" s="490" t="e">
        <f>VLOOKUP(A54,'пр.взв.'!B23:H100,3,FALSE)</f>
        <v>#N/A</v>
      </c>
      <c r="D54" s="490" t="e">
        <f>VLOOKUP(A54,'пр.взв.'!B23:H100,4,FALSE)</f>
        <v>#N/A</v>
      </c>
      <c r="E54" s="3"/>
      <c r="F54" s="1"/>
      <c r="G54" s="6"/>
    </row>
    <row r="55" spans="1:7" ht="12" customHeight="1" thickBot="1">
      <c r="A55" s="480"/>
      <c r="B55" s="491"/>
      <c r="C55" s="491"/>
      <c r="D55" s="491"/>
      <c r="E55" s="4"/>
      <c r="F55" s="8"/>
      <c r="G55" s="6"/>
    </row>
    <row r="56" spans="1:7" ht="12" customHeight="1">
      <c r="A56" s="489">
        <v>24</v>
      </c>
      <c r="B56" s="481" t="str">
        <f>VLOOKUP(A56,'пр.взв.'!B25:H102,2,FALSE)</f>
        <v>Хлопов Роман Александрович</v>
      </c>
      <c r="C56" s="481" t="str">
        <f>VLOOKUP(A56,'пр.взв.'!B25:H102,3,FALSE)</f>
        <v>23.04.1985 мс</v>
      </c>
      <c r="D56" s="481" t="str">
        <f>VLOOKUP(A56,'пр.взв.'!B25:H102,4,FALSE)</f>
        <v>С-Пб</v>
      </c>
      <c r="E56" s="4"/>
      <c r="F56" s="5"/>
      <c r="G56" s="6"/>
    </row>
    <row r="57" spans="1:7" ht="12" customHeight="1">
      <c r="A57" s="479"/>
      <c r="B57" s="482"/>
      <c r="C57" s="482"/>
      <c r="D57" s="482"/>
      <c r="E57" s="9"/>
      <c r="F57" s="6"/>
      <c r="G57" s="6"/>
    </row>
    <row r="58" spans="1:7" ht="12" customHeight="1">
      <c r="A58" s="479">
        <v>56</v>
      </c>
      <c r="B58" s="490" t="e">
        <f>VLOOKUP(A58,'пр.взв.'!B27:H104,2,FALSE)</f>
        <v>#N/A</v>
      </c>
      <c r="C58" s="490" t="e">
        <f>VLOOKUP(A58,'пр.взв.'!B27:H104,3,FALSE)</f>
        <v>#N/A</v>
      </c>
      <c r="D58" s="490" t="e">
        <f>VLOOKUP(A58,'пр.взв.'!B27:H104,4,FALSE)</f>
        <v>#N/A</v>
      </c>
      <c r="E58" s="2"/>
      <c r="F58" s="6"/>
      <c r="G58" s="6"/>
    </row>
    <row r="59" spans="1:7" ht="12" customHeight="1" thickBot="1">
      <c r="A59" s="480"/>
      <c r="B59" s="491"/>
      <c r="C59" s="491"/>
      <c r="D59" s="491"/>
      <c r="E59" s="1"/>
      <c r="F59" s="6"/>
      <c r="G59" s="6"/>
    </row>
    <row r="60" spans="1:7" ht="12" customHeight="1">
      <c r="A60" s="489">
        <v>16</v>
      </c>
      <c r="B60" s="481" t="str">
        <f>VLOOKUP(A60,'пр.взв.'!B29:H106,2,FALSE)</f>
        <v>Кульян Григор Вачеганович</v>
      </c>
      <c r="C60" s="481" t="str">
        <f>VLOOKUP(A60,'пр.взв.'!B29:H106,3,FALSE)</f>
        <v>21.03.1986 кмс</v>
      </c>
      <c r="D60" s="481" t="str">
        <f>VLOOKUP(A60,'пр.взв.'!B29:H106,4,FALSE)</f>
        <v>ЮФО</v>
      </c>
      <c r="E60" s="1"/>
      <c r="F60" s="6"/>
      <c r="G60" s="10"/>
    </row>
    <row r="61" spans="1:7" ht="12" customHeight="1">
      <c r="A61" s="479"/>
      <c r="B61" s="482"/>
      <c r="C61" s="482"/>
      <c r="D61" s="482"/>
      <c r="E61" s="7"/>
      <c r="F61" s="6"/>
      <c r="G61" s="1"/>
    </row>
    <row r="62" spans="1:7" ht="12" customHeight="1">
      <c r="A62" s="479">
        <v>48</v>
      </c>
      <c r="B62" s="490" t="e">
        <f>VLOOKUP(A62,'пр.взв.'!B31:H108,2,FALSE)</f>
        <v>#N/A</v>
      </c>
      <c r="C62" s="490" t="e">
        <f>VLOOKUP(A62,'пр.взв.'!B31:H108,3,FALSE)</f>
        <v>#N/A</v>
      </c>
      <c r="D62" s="490" t="e">
        <f>VLOOKUP(A62,'пр.взв.'!B31:H108,4,FALSE)</f>
        <v>#N/A</v>
      </c>
      <c r="E62" s="3"/>
      <c r="F62" s="6"/>
      <c r="G62" s="1"/>
    </row>
    <row r="63" spans="1:7" ht="12" customHeight="1" thickBot="1">
      <c r="A63" s="480"/>
      <c r="B63" s="491"/>
      <c r="C63" s="491"/>
      <c r="D63" s="491"/>
      <c r="E63" s="4"/>
      <c r="F63" s="10"/>
      <c r="G63" s="1"/>
    </row>
    <row r="64" spans="1:7" ht="12" customHeight="1">
      <c r="A64" s="489">
        <v>32</v>
      </c>
      <c r="B64" s="481" t="str">
        <f>VLOOKUP(A64,'пр.взв.'!B33:H110,2,FALSE)</f>
        <v>Шабуров Александр Владимирович </v>
      </c>
      <c r="C64" s="481" t="str">
        <f>VLOOKUP(A64,'пр.взв.'!B33:H110,3,FALSE)</f>
        <v>20.05.1986 мсмк</v>
      </c>
      <c r="D64" s="481" t="str">
        <f>VLOOKUP(A64,'пр.взв.'!B33:H110,4,FALSE)</f>
        <v>УрФО</v>
      </c>
      <c r="E64" s="4"/>
      <c r="F64" s="1"/>
      <c r="G64" s="1"/>
    </row>
    <row r="65" spans="1:7" ht="12" customHeight="1">
      <c r="A65" s="479"/>
      <c r="B65" s="482"/>
      <c r="C65" s="482"/>
      <c r="D65" s="482"/>
      <c r="E65" s="9"/>
      <c r="F65" s="1"/>
      <c r="G65" s="1"/>
    </row>
    <row r="66" spans="1:7" ht="12" customHeight="1">
      <c r="A66" s="479">
        <v>64</v>
      </c>
      <c r="B66" s="490" t="e">
        <f>VLOOKUP(A66,'пр.взв.'!B35:H112,2,FALSE)</f>
        <v>#N/A</v>
      </c>
      <c r="C66" s="490" t="e">
        <f>VLOOKUP(A66,'пр.взв.'!B35:H112,3,FALSE)</f>
        <v>#N/A</v>
      </c>
      <c r="D66" s="490" t="e">
        <f>VLOOKUP(A66,'пр.взв.'!B35:H112,4,FALSE)</f>
        <v>#N/A</v>
      </c>
      <c r="E66" s="2"/>
      <c r="F66" s="1"/>
      <c r="G66" s="1"/>
    </row>
    <row r="67" spans="1:4" ht="12" customHeight="1" thickBot="1">
      <c r="A67" s="480"/>
      <c r="B67" s="491"/>
      <c r="C67" s="491"/>
      <c r="D67" s="491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483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484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0"/>
      <c r="H73" s="60"/>
      <c r="I73" s="12"/>
    </row>
    <row r="74" spans="1:9" ht="19.5" customHeight="1">
      <c r="A74" s="12"/>
      <c r="B74" s="19"/>
      <c r="G74" s="60"/>
      <c r="H74" s="60"/>
      <c r="I74" s="12"/>
    </row>
    <row r="75" spans="1:9" ht="19.5" customHeight="1">
      <c r="A75" s="12"/>
      <c r="B75" s="44"/>
      <c r="C75" s="43"/>
      <c r="D75" s="21"/>
      <c r="E75" s="17"/>
      <c r="G75" s="34"/>
      <c r="H75" s="60"/>
      <c r="I75" s="12"/>
    </row>
    <row r="76" spans="1:9" ht="19.5" customHeight="1">
      <c r="A76" s="11"/>
      <c r="B76" s="15"/>
      <c r="C76" s="20"/>
      <c r="D76" s="61"/>
      <c r="E76" s="17"/>
      <c r="G76" s="34"/>
      <c r="H76" s="60"/>
      <c r="I76" s="12"/>
    </row>
    <row r="77" spans="1:9" ht="19.5" customHeight="1">
      <c r="A77" s="12"/>
      <c r="B77" s="20"/>
      <c r="C77" s="20"/>
      <c r="D77" s="35"/>
      <c r="E77" s="18"/>
      <c r="F77" s="20"/>
      <c r="H77" s="60"/>
      <c r="I77" s="12"/>
    </row>
    <row r="78" spans="1:9" ht="19.5" customHeight="1">
      <c r="A78" s="12"/>
      <c r="B78" s="20"/>
      <c r="C78" s="14"/>
      <c r="D78" s="37"/>
      <c r="E78" s="19"/>
      <c r="F78" s="62"/>
      <c r="H78" s="60"/>
      <c r="I78" s="12"/>
    </row>
    <row r="79" spans="2:9" ht="19.5" customHeight="1">
      <c r="B79" s="63"/>
      <c r="C79" s="63"/>
      <c r="D79" s="12"/>
      <c r="E79" s="19"/>
      <c r="F79" s="18"/>
      <c r="H79" s="60"/>
      <c r="I79" s="12"/>
    </row>
    <row r="80" spans="3:9" ht="19.5" customHeight="1">
      <c r="C80" s="17"/>
      <c r="D80" s="12"/>
      <c r="E80" s="15"/>
      <c r="F80" s="19"/>
      <c r="H80" s="60"/>
      <c r="I80" s="12"/>
    </row>
    <row r="81" spans="1:9" ht="19.5" customHeight="1">
      <c r="A81" s="16"/>
      <c r="B81" s="18"/>
      <c r="D81" s="12"/>
      <c r="F81" s="35"/>
      <c r="H81" s="60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0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0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0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0"/>
      <c r="I85" s="12"/>
    </row>
    <row r="86" spans="1:9" ht="19.5" customHeight="1">
      <c r="A86" s="12"/>
      <c r="B86" s="20"/>
      <c r="C86" s="14"/>
      <c r="D86" s="37"/>
      <c r="E86" s="19"/>
      <c r="F86" s="64"/>
      <c r="G86" s="35"/>
      <c r="H86" s="60"/>
      <c r="I86" s="12"/>
    </row>
    <row r="87" spans="2:9" ht="19.5" customHeight="1">
      <c r="B87" s="63"/>
      <c r="C87" s="63"/>
      <c r="E87" s="19"/>
      <c r="F87" s="22"/>
      <c r="G87" s="35"/>
      <c r="H87" s="60"/>
      <c r="I87" s="12"/>
    </row>
    <row r="88" spans="3:9" ht="19.5" customHeight="1">
      <c r="C88" s="17"/>
      <c r="E88" s="15"/>
      <c r="F88" s="20"/>
      <c r="G88" s="37"/>
      <c r="H88" s="60"/>
      <c r="I88" s="12"/>
    </row>
    <row r="89" spans="1:9" ht="19.5" customHeight="1">
      <c r="A89" s="60"/>
      <c r="B89" s="60"/>
      <c r="C89" s="60"/>
      <c r="D89" s="60"/>
      <c r="E89" s="60"/>
      <c r="F89" s="60"/>
      <c r="G89" s="34"/>
      <c r="H89" s="60"/>
      <c r="I89" s="12"/>
    </row>
    <row r="90" spans="1:9" ht="19.5" customHeight="1">
      <c r="A90" s="60"/>
      <c r="B90" s="20"/>
      <c r="C90" s="47"/>
      <c r="D90" s="60"/>
      <c r="E90" s="20"/>
      <c r="F90" s="22"/>
      <c r="G90" s="34"/>
      <c r="H90" s="60"/>
      <c r="I90" s="12"/>
    </row>
    <row r="91" spans="1:9" ht="19.5" customHeight="1">
      <c r="A91" s="60"/>
      <c r="B91" s="20"/>
      <c r="C91" s="22"/>
      <c r="D91" s="47"/>
      <c r="E91" s="47"/>
      <c r="F91" s="20"/>
      <c r="G91" s="60"/>
      <c r="H91" s="60"/>
      <c r="I91" s="12"/>
    </row>
    <row r="92" spans="1:9" ht="19.5" customHeight="1">
      <c r="A92" s="60"/>
      <c r="B92" s="60"/>
      <c r="C92" s="20"/>
      <c r="D92" s="60"/>
      <c r="E92" s="22"/>
      <c r="F92" s="20"/>
      <c r="G92" s="60"/>
      <c r="H92" s="60"/>
      <c r="I92" s="12"/>
    </row>
    <row r="93" spans="1:9" ht="19.5" customHeight="1">
      <c r="A93" s="60"/>
      <c r="B93" s="60"/>
      <c r="C93" s="22"/>
      <c r="D93" s="60"/>
      <c r="E93" s="20"/>
      <c r="F93" s="47"/>
      <c r="G93" s="34"/>
      <c r="H93" s="60"/>
      <c r="I93" s="12"/>
    </row>
    <row r="94" spans="1:9" ht="19.5" customHeight="1">
      <c r="A94" s="60"/>
      <c r="B94" s="20"/>
      <c r="C94" s="22"/>
      <c r="D94" s="47"/>
      <c r="E94" s="47"/>
      <c r="F94" s="20"/>
      <c r="G94" s="34"/>
      <c r="H94" s="60"/>
      <c r="I94" s="12"/>
    </row>
    <row r="95" spans="1:9" ht="19.5" customHeight="1">
      <c r="A95" s="60"/>
      <c r="B95" s="60"/>
      <c r="C95" s="20"/>
      <c r="D95" s="60"/>
      <c r="E95" s="22"/>
      <c r="F95" s="20"/>
      <c r="G95" s="34"/>
      <c r="H95" s="60"/>
      <c r="I95" s="12"/>
    </row>
    <row r="96" spans="1:9" ht="19.5" customHeight="1">
      <c r="A96" s="60"/>
      <c r="B96" s="60"/>
      <c r="C96" s="22"/>
      <c r="D96" s="60"/>
      <c r="E96" s="20"/>
      <c r="F96" s="47"/>
      <c r="G96" s="34"/>
      <c r="H96" s="60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82">
      <selection activeCell="K15" sqref="K15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485" t="str">
        <f>HYPERLINK('[1]реквизиты'!$A$2)</f>
        <v>Чемпионат России по БОЕВОМУ САМБО </v>
      </c>
      <c r="B1" s="485"/>
      <c r="C1" s="485"/>
      <c r="D1" s="485"/>
      <c r="E1" s="485"/>
      <c r="F1" s="485"/>
      <c r="G1" s="485"/>
      <c r="H1" s="485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496"/>
      <c r="B2" s="497"/>
      <c r="C2" s="497"/>
      <c r="D2" s="497"/>
      <c r="E2" s="497"/>
      <c r="F2" s="497"/>
      <c r="G2" s="497"/>
      <c r="H2" s="488" t="str">
        <f>HYPERLINK('пр.взв.'!G3)</f>
        <v>в.к. 74  кг</v>
      </c>
      <c r="O2" s="33"/>
      <c r="P2" s="33"/>
      <c r="Q2" s="33"/>
      <c r="R2" s="23"/>
      <c r="S2" s="23"/>
    </row>
    <row r="3" spans="1:8" ht="12" customHeight="1">
      <c r="A3" s="489">
        <v>1</v>
      </c>
      <c r="B3" s="493" t="str">
        <f>VLOOKUP(A3,'пр.взв.'!B5:C83,2,FALSE)</f>
        <v>Казарян Самвел Ааронович</v>
      </c>
      <c r="C3" s="493" t="str">
        <f>VLOOKUP(A3,'пр.взв.'!B5:H83,3,FALSE)</f>
        <v>03.04.1997 мс</v>
      </c>
      <c r="D3" s="493" t="str">
        <f>VLOOKUP(A3,'пр.взв.'!B5:F83,4,FALSE)</f>
        <v>ДВФО</v>
      </c>
      <c r="E3" s="49"/>
      <c r="F3" s="49"/>
      <c r="G3" s="49"/>
      <c r="H3" s="488"/>
    </row>
    <row r="4" spans="1:8" ht="12" customHeight="1">
      <c r="A4" s="479"/>
      <c r="B4" s="494"/>
      <c r="C4" s="494"/>
      <c r="D4" s="494"/>
      <c r="E4" s="1"/>
      <c r="F4" s="1"/>
      <c r="G4" s="50"/>
      <c r="H4" s="50"/>
    </row>
    <row r="5" spans="1:8" ht="12" customHeight="1">
      <c r="A5" s="479">
        <v>33</v>
      </c>
      <c r="B5" s="482" t="str">
        <f>VLOOKUP(A5,'пр.взв.'!B7:C84,2,FALSE)</f>
        <v>Аминов Хасбулат Арсланбегович</v>
      </c>
      <c r="C5" s="482" t="str">
        <f>VLOOKUP(A5,'пр.взв.'!B7:H84,3,FALSE)</f>
        <v>15.05.1994 мс</v>
      </c>
      <c r="D5" s="482" t="str">
        <f>VLOOKUP(A5,'пр.взв.'!B7:F84,4,FALSE)</f>
        <v>УрФО</v>
      </c>
      <c r="E5" s="3"/>
      <c r="F5" s="1"/>
      <c r="G5" s="1"/>
      <c r="H5" s="488" t="s">
        <v>9</v>
      </c>
    </row>
    <row r="6" spans="1:8" ht="12" customHeight="1" thickBot="1">
      <c r="A6" s="480"/>
      <c r="B6" s="494"/>
      <c r="C6" s="494"/>
      <c r="D6" s="494"/>
      <c r="E6" s="4"/>
      <c r="F6" s="8"/>
      <c r="G6" s="1"/>
      <c r="H6" s="488"/>
    </row>
    <row r="7" spans="1:8" ht="12" customHeight="1">
      <c r="A7" s="489">
        <v>17</v>
      </c>
      <c r="B7" s="493" t="str">
        <f>VLOOKUP(A7,'пр.взв.'!B9:C86,2,FALSE)</f>
        <v>Сарайкин Александр Вячеславович</v>
      </c>
      <c r="C7" s="493" t="str">
        <f>VLOOKUP(A7,'пр.взв.'!B9:H86,3,FALSE)</f>
        <v>03.07.1993 мс</v>
      </c>
      <c r="D7" s="493" t="str">
        <f>VLOOKUP(A7,'пр.взв.'!B9:F86,4,FALSE)</f>
        <v>ЦФО</v>
      </c>
      <c r="E7" s="4"/>
      <c r="F7" s="5"/>
      <c r="G7" s="1"/>
      <c r="H7" s="50"/>
    </row>
    <row r="8" spans="1:8" ht="12" customHeight="1">
      <c r="A8" s="479"/>
      <c r="B8" s="494"/>
      <c r="C8" s="494"/>
      <c r="D8" s="494"/>
      <c r="E8" s="9"/>
      <c r="F8" s="6"/>
      <c r="G8" s="1"/>
      <c r="H8" s="50"/>
    </row>
    <row r="9" spans="1:8" ht="12" customHeight="1">
      <c r="A9" s="479">
        <v>49</v>
      </c>
      <c r="B9" s="482" t="e">
        <f>VLOOKUP(A9,'пр.взв.'!B11:C88,2,FALSE)</f>
        <v>#N/A</v>
      </c>
      <c r="C9" s="482" t="e">
        <f>VLOOKUP(A9,'пр.взв.'!B11:H88,3,FALSE)</f>
        <v>#N/A</v>
      </c>
      <c r="D9" s="482" t="e">
        <f>VLOOKUP(A9,'пр.взв.'!B11:F88,4,FALSE)</f>
        <v>#N/A</v>
      </c>
      <c r="E9" s="2"/>
      <c r="F9" s="6"/>
      <c r="G9" s="1"/>
      <c r="H9" s="50"/>
    </row>
    <row r="10" spans="1:8" ht="12" customHeight="1" thickBot="1">
      <c r="A10" s="480"/>
      <c r="B10" s="494"/>
      <c r="C10" s="494"/>
      <c r="D10" s="494"/>
      <c r="E10" s="1"/>
      <c r="F10" s="6"/>
      <c r="G10" s="8"/>
      <c r="H10" s="50"/>
    </row>
    <row r="11" spans="1:8" ht="12" customHeight="1">
      <c r="A11" s="489">
        <v>9</v>
      </c>
      <c r="B11" s="493" t="str">
        <f>VLOOKUP(A11,'пр.взв.'!B13:C90,2,FALSE)</f>
        <v>Аминов Заирбек Арсланбегович</v>
      </c>
      <c r="C11" s="493" t="str">
        <f>VLOOKUP(A11,'пр.взв.'!B13:H90,3,FALSE)</f>
        <v>14.10.1995 кмс</v>
      </c>
      <c r="D11" s="493" t="str">
        <f>VLOOKUP(A11,'пр.взв.'!B13:F90,4,FALSE)</f>
        <v>УрФО</v>
      </c>
      <c r="E11" s="1"/>
      <c r="F11" s="6"/>
      <c r="G11" s="5"/>
      <c r="H11" s="50"/>
    </row>
    <row r="12" spans="1:8" ht="12" customHeight="1">
      <c r="A12" s="479"/>
      <c r="B12" s="494"/>
      <c r="C12" s="494"/>
      <c r="D12" s="494"/>
      <c r="E12" s="7"/>
      <c r="F12" s="6"/>
      <c r="G12" s="6"/>
      <c r="H12" s="50"/>
    </row>
    <row r="13" spans="1:8" ht="12" customHeight="1">
      <c r="A13" s="479">
        <v>41</v>
      </c>
      <c r="B13" s="482" t="e">
        <f>VLOOKUP(A13,'пр.взв.'!B15:C92,2,FALSE)</f>
        <v>#N/A</v>
      </c>
      <c r="C13" s="482" t="e">
        <f>VLOOKUP(A13,'пр.взв.'!B15:H92,3,FALSE)</f>
        <v>#N/A</v>
      </c>
      <c r="D13" s="482" t="e">
        <f>VLOOKUP(A13,'пр.взв.'!B15:F92,4,FALSE)</f>
        <v>#N/A</v>
      </c>
      <c r="E13" s="3"/>
      <c r="F13" s="6"/>
      <c r="G13" s="6"/>
      <c r="H13" s="50"/>
    </row>
    <row r="14" spans="1:8" ht="12" customHeight="1" thickBot="1">
      <c r="A14" s="480"/>
      <c r="B14" s="494"/>
      <c r="C14" s="494"/>
      <c r="D14" s="494"/>
      <c r="E14" s="4"/>
      <c r="F14" s="10"/>
      <c r="G14" s="6"/>
      <c r="H14" s="50"/>
    </row>
    <row r="15" spans="1:8" ht="12" customHeight="1">
      <c r="A15" s="489">
        <v>25</v>
      </c>
      <c r="B15" s="493" t="str">
        <f>VLOOKUP(A15,'пр.взв.'!B17:C94,2,FALSE)</f>
        <v>Шокуров александр Владимирович</v>
      </c>
      <c r="C15" s="493" t="str">
        <f>VLOOKUP(A15,'пр.взв.'!B17:H94,3,FALSE)</f>
        <v>26.11.1988 мс</v>
      </c>
      <c r="D15" s="493" t="str">
        <f>VLOOKUP(A15,'пр.взв.'!B17:F94,4,FALSE)</f>
        <v>ПФО</v>
      </c>
      <c r="E15" s="4"/>
      <c r="F15" s="1"/>
      <c r="G15" s="6"/>
      <c r="H15" s="50"/>
    </row>
    <row r="16" spans="1:8" ht="12" customHeight="1">
      <c r="A16" s="479"/>
      <c r="B16" s="494"/>
      <c r="C16" s="494"/>
      <c r="D16" s="494"/>
      <c r="E16" s="9"/>
      <c r="F16" s="1"/>
      <c r="G16" s="6"/>
      <c r="H16" s="50"/>
    </row>
    <row r="17" spans="1:8" ht="12" customHeight="1">
      <c r="A17" s="479">
        <v>57</v>
      </c>
      <c r="B17" s="482" t="e">
        <f>VLOOKUP(A17,'пр.взв.'!B19:C96,2,FALSE)</f>
        <v>#N/A</v>
      </c>
      <c r="C17" s="482" t="e">
        <f>VLOOKUP(A17,'пр.взв.'!B19:H96,3,FALSE)</f>
        <v>#N/A</v>
      </c>
      <c r="D17" s="482" t="e">
        <f>VLOOKUP(A17,'пр.взв.'!B19:F96,4,FALSE)</f>
        <v>#N/A</v>
      </c>
      <c r="E17" s="2"/>
      <c r="F17" s="1"/>
      <c r="G17" s="6"/>
      <c r="H17" s="50"/>
    </row>
    <row r="18" spans="1:8" ht="12" customHeight="1" thickBot="1">
      <c r="A18" s="480"/>
      <c r="B18" s="494"/>
      <c r="C18" s="494"/>
      <c r="D18" s="494"/>
      <c r="E18" s="1"/>
      <c r="F18" s="1"/>
      <c r="G18" s="6"/>
      <c r="H18" s="50"/>
    </row>
    <row r="19" spans="1:8" ht="12" customHeight="1">
      <c r="A19" s="489">
        <v>5</v>
      </c>
      <c r="B19" s="493" t="str">
        <f>VLOOKUP(A19,'пр.взв.'!B5:C83,2,FALSE)</f>
        <v>Огарышев Алексей Сергеевич</v>
      </c>
      <c r="C19" s="493" t="str">
        <f>VLOOKUP(A19,'пр.взв.'!B5:H83,3,FALSE)</f>
        <v>06.03.1988 мсмк</v>
      </c>
      <c r="D19" s="493" t="str">
        <f>VLOOKUP(A19,'пр.взв.'!B5:H83,4,FALSE)</f>
        <v>ЦФО</v>
      </c>
      <c r="E19" s="1"/>
      <c r="F19" s="1"/>
      <c r="G19" s="6"/>
      <c r="H19" s="52"/>
    </row>
    <row r="20" spans="1:8" ht="12" customHeight="1">
      <c r="A20" s="479"/>
      <c r="B20" s="494"/>
      <c r="C20" s="494"/>
      <c r="D20" s="494"/>
      <c r="E20" s="7"/>
      <c r="F20" s="1"/>
      <c r="G20" s="6"/>
      <c r="H20" s="51"/>
    </row>
    <row r="21" spans="1:8" ht="12" customHeight="1">
      <c r="A21" s="479">
        <v>37</v>
      </c>
      <c r="B21" s="482" t="str">
        <f>VLOOKUP(A21,'пр.взв.'!B23:C100,2,FALSE)</f>
        <v>Лебедев Илья Александрович</v>
      </c>
      <c r="C21" s="482" t="str">
        <f>VLOOKUP(A21,'пр.взв.'!B23:H100,3,FALSE)</f>
        <v>087.09.1982 змс</v>
      </c>
      <c r="D21" s="482" t="str">
        <f>VLOOKUP(A21,'пр.взв.'!B23:F100,4,FALSE)</f>
        <v>УрФО</v>
      </c>
      <c r="E21" s="3"/>
      <c r="F21" s="1"/>
      <c r="G21" s="6"/>
      <c r="H21" s="51"/>
    </row>
    <row r="22" spans="1:8" ht="12" customHeight="1" thickBot="1">
      <c r="A22" s="480"/>
      <c r="B22" s="494"/>
      <c r="C22" s="494"/>
      <c r="D22" s="494"/>
      <c r="E22" s="4"/>
      <c r="F22" s="8"/>
      <c r="G22" s="6"/>
      <c r="H22" s="51"/>
    </row>
    <row r="23" spans="1:8" ht="12" customHeight="1">
      <c r="A23" s="489">
        <v>21</v>
      </c>
      <c r="B23" s="493" t="str">
        <f>VLOOKUP(A23,'пр.взв.'!B25:C102,2,FALSE)</f>
        <v>Хашиев Ислам Султанович</v>
      </c>
      <c r="C23" s="493" t="str">
        <f>VLOOKUP(A23,'пр.взв.'!B25:H102,3,FALSE)</f>
        <v>13.10.1993 мс</v>
      </c>
      <c r="D23" s="493" t="str">
        <f>VLOOKUP(A23,'пр.взв.'!B25:F102,4,FALSE)</f>
        <v>ПФО</v>
      </c>
      <c r="E23" s="4"/>
      <c r="F23" s="5"/>
      <c r="G23" s="6"/>
      <c r="H23" s="51"/>
    </row>
    <row r="24" spans="1:8" ht="12" customHeight="1">
      <c r="A24" s="479"/>
      <c r="B24" s="494"/>
      <c r="C24" s="494"/>
      <c r="D24" s="494"/>
      <c r="E24" s="9"/>
      <c r="F24" s="6"/>
      <c r="G24" s="6"/>
      <c r="H24" s="51"/>
    </row>
    <row r="25" spans="1:8" ht="12" customHeight="1">
      <c r="A25" s="479">
        <v>53</v>
      </c>
      <c r="B25" s="482" t="e">
        <f>VLOOKUP(A25,'пр.взв.'!B27:C104,2,FALSE)</f>
        <v>#N/A</v>
      </c>
      <c r="C25" s="482" t="e">
        <f>VLOOKUP(A25,'пр.взв.'!B27:H104,3,FALSE)</f>
        <v>#N/A</v>
      </c>
      <c r="D25" s="482" t="e">
        <f>VLOOKUP(A25,'пр.взв.'!B27:F104,4,FALSE)</f>
        <v>#N/A</v>
      </c>
      <c r="E25" s="2"/>
      <c r="F25" s="6"/>
      <c r="G25" s="6"/>
      <c r="H25" s="51"/>
    </row>
    <row r="26" spans="1:8" ht="12" customHeight="1" thickBot="1">
      <c r="A26" s="480"/>
      <c r="B26" s="494"/>
      <c r="C26" s="494"/>
      <c r="D26" s="494"/>
      <c r="E26" s="1"/>
      <c r="F26" s="6"/>
      <c r="G26" s="6"/>
      <c r="H26" s="51"/>
    </row>
    <row r="27" spans="1:8" ht="12" customHeight="1">
      <c r="A27" s="489">
        <v>13</v>
      </c>
      <c r="B27" s="493" t="str">
        <f>VLOOKUP(A27,'пр.взв.'!B29:C106,2,FALSE)</f>
        <v>Блимготов Канамат Шамильевич</v>
      </c>
      <c r="C27" s="493" t="str">
        <f>VLOOKUP(A27,'пр.взв.'!B29:H106,3,FALSE)</f>
        <v>15.03.1992 кмс</v>
      </c>
      <c r="D27" s="493" t="str">
        <f>VLOOKUP(A27,'пр.взв.'!B29:F106,4,FALSE)</f>
        <v>СКФО</v>
      </c>
      <c r="E27" s="1"/>
      <c r="F27" s="6"/>
      <c r="G27" s="10"/>
      <c r="H27" s="51"/>
    </row>
    <row r="28" spans="1:8" ht="12" customHeight="1">
      <c r="A28" s="479"/>
      <c r="B28" s="494"/>
      <c r="C28" s="494"/>
      <c r="D28" s="494"/>
      <c r="E28" s="7"/>
      <c r="F28" s="6"/>
      <c r="G28" s="1"/>
      <c r="H28" s="51"/>
    </row>
    <row r="29" spans="1:8" ht="12" customHeight="1">
      <c r="A29" s="479">
        <v>45</v>
      </c>
      <c r="B29" s="482" t="e">
        <f>VLOOKUP(A29,'пр.взв.'!B31:C108,2,FALSE)</f>
        <v>#N/A</v>
      </c>
      <c r="C29" s="482" t="e">
        <f>VLOOKUP(A29,'пр.взв.'!B31:H108,3,FALSE)</f>
        <v>#N/A</v>
      </c>
      <c r="D29" s="482" t="e">
        <f>VLOOKUP(A29,'пр.взв.'!B31:F108,4,FALSE)</f>
        <v>#N/A</v>
      </c>
      <c r="E29" s="3"/>
      <c r="F29" s="6"/>
      <c r="G29" s="1"/>
      <c r="H29" s="51"/>
    </row>
    <row r="30" spans="1:8" ht="12" customHeight="1" thickBot="1">
      <c r="A30" s="480"/>
      <c r="B30" s="494"/>
      <c r="C30" s="494"/>
      <c r="D30" s="494"/>
      <c r="E30" s="4"/>
      <c r="F30" s="10"/>
      <c r="G30" s="1"/>
      <c r="H30" s="51"/>
    </row>
    <row r="31" spans="1:8" ht="12" customHeight="1">
      <c r="A31" s="489">
        <v>29</v>
      </c>
      <c r="B31" s="493" t="str">
        <f>VLOOKUP(A31,'пр.взв.'!B33:C110,2,FALSE)</f>
        <v>Амарян Гела Давидович</v>
      </c>
      <c r="C31" s="493" t="str">
        <f>VLOOKUP(A31,'пр.взв.'!B33:H110,3,FALSE)</f>
        <v>15.02.1996 мс</v>
      </c>
      <c r="D31" s="493" t="str">
        <f>VLOOKUP(A31,'пр.взв.'!B33:F110,4,FALSE)</f>
        <v>Моск</v>
      </c>
      <c r="E31" s="4"/>
      <c r="F31" s="1"/>
      <c r="G31" s="1"/>
      <c r="H31" s="51"/>
    </row>
    <row r="32" spans="1:8" ht="12" customHeight="1">
      <c r="A32" s="479"/>
      <c r="B32" s="494"/>
      <c r="C32" s="494"/>
      <c r="D32" s="494"/>
      <c r="E32" s="9"/>
      <c r="F32" s="1"/>
      <c r="G32" s="1"/>
      <c r="H32" s="51"/>
    </row>
    <row r="33" spans="1:8" ht="12" customHeight="1">
      <c r="A33" s="479">
        <v>61</v>
      </c>
      <c r="B33" s="498" t="e">
        <f>VLOOKUP(A33,'пр.взв.'!B35:C112,2,FALSE)</f>
        <v>#N/A</v>
      </c>
      <c r="C33" s="498" t="e">
        <f>VLOOKUP(A33,'пр.взв.'!B35:H112,3,FALSE)</f>
        <v>#N/A</v>
      </c>
      <c r="D33" s="498" t="e">
        <f>VLOOKUP(A33,'пр.взв.'!B35:F112,4,FALSE)</f>
        <v>#N/A</v>
      </c>
      <c r="E33" s="2"/>
      <c r="F33" s="1"/>
      <c r="G33" s="1"/>
      <c r="H33" s="51"/>
    </row>
    <row r="34" spans="1:8" ht="12" customHeight="1" thickBot="1">
      <c r="A34" s="480"/>
      <c r="B34" s="499"/>
      <c r="C34" s="499"/>
      <c r="D34" s="499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489">
        <v>3</v>
      </c>
      <c r="B36" s="493" t="str">
        <f>VLOOKUP(A36,'пр.взв.'!B5:H83,2,FALSE)</f>
        <v>Филимонов Артем Олегович</v>
      </c>
      <c r="C36" s="493" t="str">
        <f>VLOOKUP(A36,'пр.взв.'!B5:H83,3,FALSE)</f>
        <v>29.11.1991 мс</v>
      </c>
      <c r="D36" s="493" t="str">
        <f>VLOOKUP(A36,'пр.взв.'!B5:H83,4,FALSE)</f>
        <v>СФО</v>
      </c>
      <c r="E36" s="49"/>
      <c r="F36" s="49"/>
      <c r="G36" s="49"/>
      <c r="H36" s="53"/>
    </row>
    <row r="37" spans="1:16" ht="12" customHeight="1">
      <c r="A37" s="479"/>
      <c r="B37" s="494"/>
      <c r="C37" s="494"/>
      <c r="D37" s="494"/>
      <c r="E37" s="1"/>
      <c r="F37" s="1"/>
      <c r="G37" s="50"/>
      <c r="H37" s="51"/>
      <c r="P37" s="12"/>
    </row>
    <row r="38" spans="1:8" ht="12" customHeight="1">
      <c r="A38" s="479">
        <v>35</v>
      </c>
      <c r="B38" s="482" t="str">
        <f>VLOOKUP(A38,'пр.взв.'!B7:H84,2,FALSE)</f>
        <v>Муртазин Сулейман Фаридович</v>
      </c>
      <c r="C38" s="482" t="str">
        <f>VLOOKUP(A38,'пр.взв.'!B7:H84,3,FALSE)</f>
        <v>22.01.1993 мс</v>
      </c>
      <c r="D38" s="482" t="str">
        <f>VLOOKUP(A38,'пр.взв.'!B7:H84,4,FALSE)</f>
        <v>ПФО</v>
      </c>
      <c r="E38" s="3"/>
      <c r="F38" s="1"/>
      <c r="G38" s="1"/>
      <c r="H38" s="51"/>
    </row>
    <row r="39" spans="1:8" ht="12" customHeight="1" thickBot="1">
      <c r="A39" s="480"/>
      <c r="B39" s="494"/>
      <c r="C39" s="494"/>
      <c r="D39" s="494"/>
      <c r="E39" s="4"/>
      <c r="F39" s="8"/>
      <c r="G39" s="1"/>
      <c r="H39" s="51"/>
    </row>
    <row r="40" spans="1:8" ht="12" customHeight="1">
      <c r="A40" s="489">
        <v>19</v>
      </c>
      <c r="B40" s="493" t="str">
        <f>VLOOKUP(A40,'пр.взв.'!B9:H86,2,FALSE)</f>
        <v>Акопян Артур Эдвардович</v>
      </c>
      <c r="C40" s="493" t="str">
        <f>VLOOKUP(A40,'пр.взв.'!B9:H86,3,FALSE)</f>
        <v>04.08.1993 мсмк</v>
      </c>
      <c r="D40" s="493" t="str">
        <f>VLOOKUP(A40,'пр.взв.'!B9:H86,4,FALSE)</f>
        <v>УрФО</v>
      </c>
      <c r="E40" s="4"/>
      <c r="F40" s="5"/>
      <c r="G40" s="1"/>
      <c r="H40" s="51"/>
    </row>
    <row r="41" spans="1:8" ht="12" customHeight="1">
      <c r="A41" s="479"/>
      <c r="B41" s="494"/>
      <c r="C41" s="494"/>
      <c r="D41" s="494"/>
      <c r="E41" s="9"/>
      <c r="F41" s="6"/>
      <c r="G41" s="1"/>
      <c r="H41" s="51"/>
    </row>
    <row r="42" spans="1:8" ht="12" customHeight="1">
      <c r="A42" s="479">
        <v>51</v>
      </c>
      <c r="B42" s="482" t="e">
        <f>VLOOKUP(A42,'пр.взв.'!B11:H88,2,FALSE)</f>
        <v>#N/A</v>
      </c>
      <c r="C42" s="482" t="e">
        <f>VLOOKUP(A42,'пр.взв.'!B11:H88,3,FALSE)</f>
        <v>#N/A</v>
      </c>
      <c r="D42" s="482" t="e">
        <f>VLOOKUP(A42,'пр.взв.'!B11:H88,4,FALSE)</f>
        <v>#N/A</v>
      </c>
      <c r="E42" s="2"/>
      <c r="F42" s="6"/>
      <c r="G42" s="1"/>
      <c r="H42" s="51"/>
    </row>
    <row r="43" spans="1:8" ht="12" customHeight="1" thickBot="1">
      <c r="A43" s="500"/>
      <c r="B43" s="494"/>
      <c r="C43" s="494"/>
      <c r="D43" s="494"/>
      <c r="E43" s="1"/>
      <c r="F43" s="6"/>
      <c r="G43" s="8"/>
      <c r="H43" s="51"/>
    </row>
    <row r="44" spans="1:8" ht="12" customHeight="1">
      <c r="A44" s="489">
        <v>11</v>
      </c>
      <c r="B44" s="493" t="str">
        <f>VLOOKUP(A44,'пр.взв.'!B13:H90,2,FALSE)</f>
        <v>Анищенко Евгений Эдуардович</v>
      </c>
      <c r="C44" s="493" t="str">
        <f>VLOOKUP(A44,'пр.взв.'!B13:H90,3,FALSE)</f>
        <v>10.05.1992 мс</v>
      </c>
      <c r="D44" s="493" t="str">
        <f>VLOOKUP(A44,'пр.взв.'!B13:H90,4,FALSE)</f>
        <v>С-Пб</v>
      </c>
      <c r="E44" s="1"/>
      <c r="F44" s="6"/>
      <c r="G44" s="5"/>
      <c r="H44" s="51"/>
    </row>
    <row r="45" spans="1:8" ht="12" customHeight="1">
      <c r="A45" s="479"/>
      <c r="B45" s="494"/>
      <c r="C45" s="494"/>
      <c r="D45" s="494"/>
      <c r="E45" s="7"/>
      <c r="F45" s="6"/>
      <c r="G45" s="6"/>
      <c r="H45" s="51"/>
    </row>
    <row r="46" spans="1:8" ht="12" customHeight="1">
      <c r="A46" s="479">
        <v>43</v>
      </c>
      <c r="B46" s="482" t="e">
        <f>VLOOKUP(A46,'пр.взв.'!B15:H92,2,FALSE)</f>
        <v>#N/A</v>
      </c>
      <c r="C46" s="482" t="e">
        <f>VLOOKUP(A46,'пр.взв.'!B15:H92,3,FALSE)</f>
        <v>#N/A</v>
      </c>
      <c r="D46" s="482" t="e">
        <f>VLOOKUP(A46,'пр.взв.'!B15:H92,4,FALSE)</f>
        <v>#N/A</v>
      </c>
      <c r="E46" s="3"/>
      <c r="F46" s="6"/>
      <c r="G46" s="6"/>
      <c r="H46" s="51"/>
    </row>
    <row r="47" spans="1:8" ht="12" customHeight="1" thickBot="1">
      <c r="A47" s="480"/>
      <c r="B47" s="494"/>
      <c r="C47" s="494"/>
      <c r="D47" s="494"/>
      <c r="E47" s="4"/>
      <c r="F47" s="10"/>
      <c r="G47" s="6"/>
      <c r="H47" s="51"/>
    </row>
    <row r="48" spans="1:8" ht="12" customHeight="1">
      <c r="A48" s="489">
        <v>27</v>
      </c>
      <c r="B48" s="493" t="str">
        <f>VLOOKUP(A48,'пр.взв.'!B17:H94,2,FALSE)</f>
        <v>Токарев Роман Александрович</v>
      </c>
      <c r="C48" s="493" t="str">
        <f>VLOOKUP(A48,'пр.взв.'!B17:H94,3,FALSE)</f>
        <v>08.06.1991 мс</v>
      </c>
      <c r="D48" s="493" t="str">
        <f>VLOOKUP(A48,'пр.взв.'!B17:H94,4,FALSE)</f>
        <v>ЦФО</v>
      </c>
      <c r="E48" s="4"/>
      <c r="F48" s="1"/>
      <c r="G48" s="6"/>
      <c r="H48" s="51"/>
    </row>
    <row r="49" spans="1:8" ht="12" customHeight="1">
      <c r="A49" s="479"/>
      <c r="B49" s="494"/>
      <c r="C49" s="494"/>
      <c r="D49" s="494"/>
      <c r="E49" s="9"/>
      <c r="F49" s="1"/>
      <c r="G49" s="6"/>
      <c r="H49" s="51"/>
    </row>
    <row r="50" spans="1:8" ht="12" customHeight="1">
      <c r="A50" s="479">
        <v>59</v>
      </c>
      <c r="B50" s="482" t="e">
        <f>VLOOKUP(A50,'пр.взв.'!B19:H96,2,FALSE)</f>
        <v>#N/A</v>
      </c>
      <c r="C50" s="482" t="e">
        <f>VLOOKUP(A50,'пр.взв.'!B19:H96,3,FALSE)</f>
        <v>#N/A</v>
      </c>
      <c r="D50" s="482" t="e">
        <f>VLOOKUP(A50,'пр.взв.'!B19:H96,4,FALSE)</f>
        <v>#N/A</v>
      </c>
      <c r="E50" s="2"/>
      <c r="F50" s="1"/>
      <c r="G50" s="6"/>
      <c r="H50" s="51"/>
    </row>
    <row r="51" spans="1:8" ht="12" customHeight="1" thickBot="1">
      <c r="A51" s="480"/>
      <c r="B51" s="494"/>
      <c r="C51" s="494"/>
      <c r="D51" s="494"/>
      <c r="E51" s="1"/>
      <c r="F51" s="1"/>
      <c r="G51" s="6"/>
      <c r="H51" s="51"/>
    </row>
    <row r="52" spans="1:8" ht="12" customHeight="1">
      <c r="A52" s="489">
        <v>7</v>
      </c>
      <c r="B52" s="493" t="str">
        <f>VLOOKUP(A52,'пр.взв.'!B5:H83,2,FALSE)</f>
        <v>Сайфутдинов Юрий Наилович</v>
      </c>
      <c r="C52" s="493" t="str">
        <f>VLOOKUP(A52,'пр.взв.'!B5:H83,3,FALSE)</f>
        <v>22.07.1988 мсмк</v>
      </c>
      <c r="D52" s="493" t="str">
        <f>VLOOKUP(A52,'пр.взв.'!B5:H83,4,FALSE)</f>
        <v>ЮФО</v>
      </c>
      <c r="E52" s="1"/>
      <c r="F52" s="1"/>
      <c r="G52" s="6"/>
      <c r="H52" s="51"/>
    </row>
    <row r="53" spans="1:8" ht="12" customHeight="1">
      <c r="A53" s="479"/>
      <c r="B53" s="494"/>
      <c r="C53" s="494"/>
      <c r="D53" s="494"/>
      <c r="E53" s="7"/>
      <c r="F53" s="1"/>
      <c r="G53" s="6"/>
      <c r="H53" s="54"/>
    </row>
    <row r="54" spans="1:8" ht="12" customHeight="1">
      <c r="A54" s="479">
        <v>39</v>
      </c>
      <c r="B54" s="482" t="str">
        <f>VLOOKUP(A54,'пр.взв.'!B23:H100,2,FALSE)</f>
        <v>Мамедов Хатаии Илгарович</v>
      </c>
      <c r="C54" s="482" t="str">
        <f>VLOOKUP(A54,'пр.взв.'!B23:H100,3,FALSE)</f>
        <v>03.09.1989 мс</v>
      </c>
      <c r="D54" s="482" t="str">
        <f>VLOOKUP(A54,'пр.взв.'!B23:H100,4,FALSE)</f>
        <v>ЮФО</v>
      </c>
      <c r="E54" s="3"/>
      <c r="F54" s="1"/>
      <c r="G54" s="6"/>
      <c r="H54" s="50"/>
    </row>
    <row r="55" spans="1:8" ht="12" customHeight="1" thickBot="1">
      <c r="A55" s="480"/>
      <c r="B55" s="494"/>
      <c r="C55" s="494"/>
      <c r="D55" s="494"/>
      <c r="E55" s="4"/>
      <c r="F55" s="8"/>
      <c r="G55" s="6"/>
      <c r="H55" s="50"/>
    </row>
    <row r="56" spans="1:8" ht="12" customHeight="1">
      <c r="A56" s="489">
        <v>23</v>
      </c>
      <c r="B56" s="493" t="str">
        <f>VLOOKUP(A56,'пр.взв.'!B25:H102,2,FALSE)</f>
        <v>Одинцов Григорий Сергеевич</v>
      </c>
      <c r="C56" s="493" t="str">
        <f>VLOOKUP(A56,'пр.взв.'!B25:H102,3,FALSE)</f>
        <v>18.08.1992 мс</v>
      </c>
      <c r="D56" s="493" t="str">
        <f>VLOOKUP(A56,'пр.взв.'!B25:H102,4,FALSE)</f>
        <v>ЦФО</v>
      </c>
      <c r="E56" s="4"/>
      <c r="F56" s="5"/>
      <c r="G56" s="6"/>
      <c r="H56" s="50"/>
    </row>
    <row r="57" spans="1:8" ht="12" customHeight="1">
      <c r="A57" s="479"/>
      <c r="B57" s="494"/>
      <c r="C57" s="494"/>
      <c r="D57" s="494"/>
      <c r="E57" s="9"/>
      <c r="F57" s="6"/>
      <c r="G57" s="6"/>
      <c r="H57" s="50"/>
    </row>
    <row r="58" spans="1:8" ht="12" customHeight="1">
      <c r="A58" s="479">
        <v>55</v>
      </c>
      <c r="B58" s="482" t="e">
        <f>VLOOKUP(A58,'пр.взв.'!B27:H104,2,FALSE)</f>
        <v>#N/A</v>
      </c>
      <c r="C58" s="482" t="e">
        <f>VLOOKUP(A58,'пр.взв.'!B27:H104,3,FALSE)</f>
        <v>#N/A</v>
      </c>
      <c r="D58" s="482" t="e">
        <f>VLOOKUP(A58,'пр.взв.'!B27:H104,4,FALSE)</f>
        <v>#N/A</v>
      </c>
      <c r="E58" s="2"/>
      <c r="F58" s="6"/>
      <c r="G58" s="6"/>
      <c r="H58" s="50"/>
    </row>
    <row r="59" spans="1:8" ht="12" customHeight="1" thickBot="1">
      <c r="A59" s="480"/>
      <c r="B59" s="494"/>
      <c r="C59" s="494"/>
      <c r="D59" s="494"/>
      <c r="E59" s="1"/>
      <c r="F59" s="6"/>
      <c r="G59" s="6"/>
      <c r="H59" s="50"/>
    </row>
    <row r="60" spans="1:8" ht="12" customHeight="1">
      <c r="A60" s="489">
        <v>15</v>
      </c>
      <c r="B60" s="493" t="str">
        <f>VLOOKUP(A60,'пр.взв.'!B29:H106,2,FALSE)</f>
        <v>Кадяев Дмитрий Николаевич</v>
      </c>
      <c r="C60" s="493" t="str">
        <f>VLOOKUP(A60,'пр.взв.'!B29:H106,3,FALSE)</f>
        <v>15.07.1988 мс</v>
      </c>
      <c r="D60" s="493" t="str">
        <f>VLOOKUP(A60,'пр.взв.'!B29:H106,4,FALSE)</f>
        <v>ПФО</v>
      </c>
      <c r="E60" s="1"/>
      <c r="F60" s="6"/>
      <c r="G60" s="10"/>
      <c r="H60" s="50"/>
    </row>
    <row r="61" spans="1:8" ht="12" customHeight="1">
      <c r="A61" s="479"/>
      <c r="B61" s="494"/>
      <c r="C61" s="494"/>
      <c r="D61" s="494"/>
      <c r="E61" s="7"/>
      <c r="F61" s="6"/>
      <c r="G61" s="1"/>
      <c r="H61" s="50"/>
    </row>
    <row r="62" spans="1:8" ht="12" customHeight="1">
      <c r="A62" s="479">
        <v>47</v>
      </c>
      <c r="B62" s="482" t="e">
        <f>VLOOKUP(A62,'пр.взв.'!B31:H108,2,FALSE)</f>
        <v>#N/A</v>
      </c>
      <c r="C62" s="482" t="e">
        <f>VLOOKUP(A62,'пр.взв.'!B31:H108,3,FALSE)</f>
        <v>#N/A</v>
      </c>
      <c r="D62" s="482" t="e">
        <f>VLOOKUP(A62,'пр.взв.'!B31:H108,4,FALSE)</f>
        <v>#N/A</v>
      </c>
      <c r="E62" s="3"/>
      <c r="F62" s="6"/>
      <c r="G62" s="1"/>
      <c r="H62" s="50"/>
    </row>
    <row r="63" spans="1:8" ht="12" customHeight="1" thickBot="1">
      <c r="A63" s="480"/>
      <c r="B63" s="494"/>
      <c r="C63" s="494"/>
      <c r="D63" s="494"/>
      <c r="E63" s="4"/>
      <c r="F63" s="10"/>
      <c r="G63" s="1"/>
      <c r="H63" s="50"/>
    </row>
    <row r="64" spans="1:8" ht="12" customHeight="1">
      <c r="A64" s="489">
        <v>31</v>
      </c>
      <c r="B64" s="493" t="str">
        <f>VLOOKUP(A64,'пр.взв.'!B33:H110,2,FALSE)</f>
        <v>Овсепян Асатур Арманович</v>
      </c>
      <c r="C64" s="493" t="str">
        <f>VLOOKUP(A64,'пр.взв.'!B33:H110,3,FALSE)</f>
        <v>22.05.1995 мс</v>
      </c>
      <c r="D64" s="493" t="str">
        <f>VLOOKUP(A64,'пр.взв.'!B33:H110,4,FALSE)</f>
        <v>УрФО</v>
      </c>
      <c r="E64" s="4"/>
      <c r="F64" s="1"/>
      <c r="G64" s="1"/>
      <c r="H64" s="50"/>
    </row>
    <row r="65" spans="1:8" ht="12" customHeight="1">
      <c r="A65" s="479"/>
      <c r="B65" s="494"/>
      <c r="C65" s="494"/>
      <c r="D65" s="494"/>
      <c r="E65" s="9"/>
      <c r="F65" s="1"/>
      <c r="G65" s="1"/>
      <c r="H65" s="50"/>
    </row>
    <row r="66" spans="1:8" ht="12" customHeight="1">
      <c r="A66" s="479">
        <v>63</v>
      </c>
      <c r="B66" s="498" t="e">
        <f>VLOOKUP(A66,'пр.взв.'!B35:H112,2,FALSE)</f>
        <v>#N/A</v>
      </c>
      <c r="C66" s="498" t="e">
        <f>VLOOKUP(A66,'пр.взв.'!B35:H112,3,FALSE)</f>
        <v>#N/A</v>
      </c>
      <c r="D66" s="498" t="e">
        <f>VLOOKUP(A66,'пр.взв.'!B35:H112,4,FALSE)</f>
        <v>#N/A</v>
      </c>
      <c r="E66" s="2"/>
      <c r="F66" s="1"/>
      <c r="G66" s="1"/>
      <c r="H66" s="50"/>
    </row>
    <row r="67" spans="1:8" ht="12" customHeight="1" thickBot="1">
      <c r="A67" s="480"/>
      <c r="B67" s="499"/>
      <c r="C67" s="499"/>
      <c r="D67" s="499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495" t="str">
        <f>HYPERLINK('пр.взв.'!G3)</f>
        <v>в.к. 74  кг</v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484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0"/>
      <c r="H75" s="60"/>
      <c r="I75" s="12"/>
    </row>
    <row r="76" spans="1:9" ht="19.5" customHeight="1">
      <c r="A76" s="12"/>
      <c r="B76" s="19"/>
      <c r="G76" s="60"/>
      <c r="H76" s="60"/>
      <c r="I76" s="12"/>
    </row>
    <row r="77" spans="1:9" ht="19.5" customHeight="1">
      <c r="A77" s="12"/>
      <c r="B77" s="44"/>
      <c r="C77" s="43"/>
      <c r="D77" s="21"/>
      <c r="E77" s="17"/>
      <c r="G77" s="34"/>
      <c r="H77" s="60"/>
      <c r="I77" s="12"/>
    </row>
    <row r="78" spans="1:9" ht="19.5" customHeight="1">
      <c r="A78" s="11"/>
      <c r="B78" s="15"/>
      <c r="C78" s="20"/>
      <c r="D78" s="61"/>
      <c r="E78" s="17"/>
      <c r="G78" s="34"/>
      <c r="H78" s="60"/>
      <c r="I78" s="12"/>
    </row>
    <row r="79" spans="1:9" ht="19.5" customHeight="1">
      <c r="A79" s="12"/>
      <c r="B79" s="20"/>
      <c r="C79" s="20"/>
      <c r="D79" s="35"/>
      <c r="E79" s="18"/>
      <c r="F79" s="20"/>
      <c r="H79" s="60"/>
      <c r="I79" s="12"/>
    </row>
    <row r="80" spans="1:9" ht="19.5" customHeight="1">
      <c r="A80" s="12"/>
      <c r="B80" s="20"/>
      <c r="C80" s="14"/>
      <c r="D80" s="37"/>
      <c r="E80" s="19"/>
      <c r="F80" s="62"/>
      <c r="H80" s="60"/>
      <c r="I80" s="12"/>
    </row>
    <row r="81" spans="2:9" ht="19.5" customHeight="1">
      <c r="B81" s="63"/>
      <c r="C81" s="63"/>
      <c r="D81" s="12"/>
      <c r="E81" s="19"/>
      <c r="F81" s="18"/>
      <c r="H81" s="60"/>
      <c r="I81" s="12"/>
    </row>
    <row r="82" spans="3:9" ht="19.5" customHeight="1">
      <c r="C82" s="17"/>
      <c r="D82" s="12"/>
      <c r="E82" s="15"/>
      <c r="F82" s="19"/>
      <c r="H82" s="60"/>
      <c r="I82" s="12"/>
    </row>
    <row r="83" spans="1:9" ht="19.5" customHeight="1">
      <c r="A83" s="16"/>
      <c r="B83" s="18"/>
      <c r="D83" s="12"/>
      <c r="F83" s="35"/>
      <c r="H83" s="60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0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0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0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0"/>
      <c r="I87" s="12"/>
    </row>
    <row r="88" spans="1:9" ht="19.5" customHeight="1">
      <c r="A88" s="12"/>
      <c r="B88" s="20"/>
      <c r="C88" s="14"/>
      <c r="D88" s="37"/>
      <c r="E88" s="19"/>
      <c r="F88" s="64"/>
      <c r="G88" s="35"/>
      <c r="H88" s="60"/>
      <c r="I88" s="12"/>
    </row>
    <row r="89" spans="2:9" ht="19.5" customHeight="1">
      <c r="B89" s="63"/>
      <c r="C89" s="63"/>
      <c r="E89" s="19"/>
      <c r="F89" s="22"/>
      <c r="G89" s="35"/>
      <c r="H89" s="60"/>
      <c r="I89" s="12"/>
    </row>
    <row r="90" spans="3:9" ht="19.5" customHeight="1">
      <c r="C90" s="17"/>
      <c r="E90" s="15"/>
      <c r="F90" s="20"/>
      <c r="G90" s="37"/>
      <c r="H90" s="60"/>
      <c r="I90" s="12"/>
    </row>
    <row r="91" spans="1:9" ht="19.5" customHeight="1">
      <c r="A91" s="60"/>
      <c r="B91" s="60"/>
      <c r="C91" s="60"/>
      <c r="D91" s="60"/>
      <c r="E91" s="60"/>
      <c r="F91" s="60"/>
      <c r="G91" s="34"/>
      <c r="H91" s="60"/>
      <c r="I91" s="12"/>
    </row>
    <row r="92" spans="1:9" ht="19.5" customHeight="1">
      <c r="A92" s="60"/>
      <c r="B92" s="20"/>
      <c r="C92" s="47"/>
      <c r="D92" s="60"/>
      <c r="E92" s="20"/>
      <c r="F92" s="22"/>
      <c r="G92" s="34"/>
      <c r="H92" s="60"/>
      <c r="I92" s="12"/>
    </row>
    <row r="93" spans="1:9" ht="19.5" customHeight="1">
      <c r="A93" s="60"/>
      <c r="B93" s="20"/>
      <c r="C93" s="22"/>
      <c r="D93" s="47"/>
      <c r="E93" s="47"/>
      <c r="F93" s="20"/>
      <c r="G93" s="60"/>
      <c r="H93" s="60"/>
      <c r="I93" s="12"/>
    </row>
    <row r="94" spans="1:9" ht="19.5" customHeight="1">
      <c r="A94" s="60"/>
      <c r="B94" s="60"/>
      <c r="C94" s="20"/>
      <c r="D94" s="60"/>
      <c r="E94" s="22"/>
      <c r="F94" s="20"/>
      <c r="G94" s="60"/>
      <c r="H94" s="60"/>
      <c r="I94" s="12"/>
    </row>
    <row r="95" spans="1:9" ht="19.5" customHeight="1">
      <c r="A95" s="60"/>
      <c r="B95" s="60"/>
      <c r="C95" s="22"/>
      <c r="D95" s="60"/>
      <c r="E95" s="20"/>
      <c r="F95" s="47"/>
      <c r="G95" s="34"/>
      <c r="H95" s="60"/>
      <c r="I95" s="12"/>
    </row>
    <row r="96" spans="1:9" ht="19.5" customHeight="1">
      <c r="A96" s="60"/>
      <c r="B96" s="20"/>
      <c r="C96" s="22"/>
      <c r="D96" s="47"/>
      <c r="E96" s="47"/>
      <c r="F96" s="20"/>
      <c r="G96" s="34"/>
      <c r="H96" s="60"/>
      <c r="I96" s="12"/>
    </row>
    <row r="97" spans="1:9" ht="19.5" customHeight="1">
      <c r="A97" s="60"/>
      <c r="B97" s="60"/>
      <c r="C97" s="20"/>
      <c r="D97" s="60"/>
      <c r="E97" s="22"/>
      <c r="F97" s="20"/>
      <c r="G97" s="34"/>
      <c r="H97" s="60"/>
      <c r="I97" s="12"/>
    </row>
    <row r="98" spans="1:9" ht="19.5" customHeight="1">
      <c r="A98" s="60"/>
      <c r="B98" s="60"/>
      <c r="C98" s="22"/>
      <c r="D98" s="60"/>
      <c r="E98" s="20"/>
      <c r="F98" s="47"/>
      <c r="G98" s="34"/>
      <c r="H98" s="60"/>
      <c r="I98" s="12"/>
    </row>
    <row r="99" spans="1:9" ht="19.5" customHeight="1">
      <c r="A99" s="60"/>
      <c r="B99" s="60"/>
      <c r="C99" s="60"/>
      <c r="D99" s="60"/>
      <c r="E99" s="60"/>
      <c r="F99" s="60"/>
      <c r="G99" s="60"/>
      <c r="H99" s="60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2016-10-03T06:36:12Z</cp:lastPrinted>
  <dcterms:created xsi:type="dcterms:W3CDTF">1996-10-08T23:32:33Z</dcterms:created>
  <dcterms:modified xsi:type="dcterms:W3CDTF">2016-10-03T06:36:50Z</dcterms:modified>
  <cp:category/>
  <cp:version/>
  <cp:contentType/>
  <cp:contentStatus/>
</cp:coreProperties>
</file>