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<sst xmlns="http://schemas.openxmlformats.org/spreadsheetml/2006/main" count="315" uniqueCount="126">
  <si>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</si>
  <si>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</si>
  <si>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</si>
  <si>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</si>
  <si>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</si>
  <si>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</si>
  <si>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</si>
  <si>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</si>
  <si>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</si>
  <si>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</si>
  <si>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</si>
  <si>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</si>
  <si>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</si>
  <si>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</si>
  <si>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</si>
  <si>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</si>
  <si>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</si>
  <si>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</si>
  <si>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</si>
  <si>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</si>
  <si>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</si>
  <si>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</si>
  <si>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</si>
  <si>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 xml:space="preserve">ПРОТОКОЛ ХОДА СОРЕВНОВАНИЙ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</si>
  <si>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</si>
  <si>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</si>
  <si>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</si>
  <si>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</si>
  <si>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</si>
  <si>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</si>
  <si>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</si>
  <si>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</si>
  <si>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</si>
  <si>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</si>
  <si>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</si>
  <si>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</si>
  <si>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</si>
  <si>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</si>
  <si>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</si>
  <si>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</si>
  <si>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</si>
  <si>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</si>
  <si>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</si>
  <si>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</si>
  <si>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</si>
  <si>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</si>
  <si>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</si>
  <si>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</si>
  <si>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</si>
  <si>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</si>
  <si>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</si>
  <si>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</si>
  <si>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</si>
  <si>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</si>
  <si>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</si>
  <si>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</si>
  <si>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</si>
  <si>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</si>
  <si>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</si>
  <si>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</si>
  <si>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</si>
  <si>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</si>
  <si>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</si>
  <si>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</si>
  <si>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</si>
  <si>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</si>
  <si>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</si>
  <si>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</si>
  <si>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</si>
  <si>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</si>
  <si>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</si>
  <si>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</si>
  <si>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БЕКАРЫСТАНОВ Нуржан</t>
  </si>
  <si>
    <t>KAZ</t>
  </si>
  <si>
    <t>Актюбинская обл.</t>
  </si>
  <si>
    <t>Ынгаев С. Тойлыбаев С.</t>
  </si>
  <si>
    <t>ТАЧКОВ Иван Дмитриевич</t>
  </si>
  <si>
    <t>1997 МС</t>
  </si>
  <si>
    <t>RUS</t>
  </si>
  <si>
    <t>Курганская обл.</t>
  </si>
  <si>
    <t>Бородин О.Б. Воронов В.В.</t>
  </si>
  <si>
    <t>1987 МСМК</t>
  </si>
  <si>
    <t>Стенников М.Г.</t>
  </si>
  <si>
    <t>ТУНАКОВ Александр Сергеевич</t>
  </si>
  <si>
    <t>1994 МС</t>
  </si>
  <si>
    <t>Нижегородская обл.</t>
  </si>
  <si>
    <t>Симанов М.В. Мокеичев А.В.</t>
  </si>
  <si>
    <t>ГАГАРИН Юрий Анатольевич</t>
  </si>
  <si>
    <t>1984 КМС</t>
  </si>
  <si>
    <t>ОСИПЕНКО Артем Иванович</t>
  </si>
  <si>
    <t>1988 ЗМС</t>
  </si>
  <si>
    <t>Брянская обл.</t>
  </si>
  <si>
    <t>Портнов С.В. Зубов Р.П.</t>
  </si>
  <si>
    <t>КАЖИБАЕВ Ерасыл</t>
  </si>
  <si>
    <t>Казахстан</t>
  </si>
  <si>
    <t>Имаханов Б.</t>
  </si>
  <si>
    <t>ЛАТУШКИН Никита Алексеевич</t>
  </si>
  <si>
    <t>1995 КМС</t>
  </si>
  <si>
    <t>Новосибирская обл.</t>
  </si>
  <si>
    <t>Мордвинов А.И.</t>
  </si>
  <si>
    <t>ДЕМЕНКОВ Александр Михайлович</t>
  </si>
  <si>
    <t>1997 КМС</t>
  </si>
  <si>
    <t>Москва</t>
  </si>
  <si>
    <t>Киселев С.Н. Фунтиков П.В.</t>
  </si>
  <si>
    <t>Деменков Александр Михайлович</t>
  </si>
  <si>
    <t>14.09.1997</t>
  </si>
  <si>
    <t>РЫБАК Юрий</t>
  </si>
  <si>
    <t>1979 ЗМС</t>
  </si>
  <si>
    <t>BLR</t>
  </si>
  <si>
    <t>Беларусь</t>
  </si>
  <si>
    <t>Кот В.С.</t>
  </si>
  <si>
    <t>в.к. св.100  кг.</t>
  </si>
  <si>
    <t>МИХАЛЬЧЕНКО Роман Александрович</t>
  </si>
  <si>
    <t>ДЖАНГОЯН Орди Эдикович</t>
  </si>
  <si>
    <t>Краснодарский кр.</t>
  </si>
  <si>
    <t>Саакян И.В.</t>
  </si>
  <si>
    <t>1993 МС</t>
  </si>
  <si>
    <t>1993 КМС</t>
  </si>
  <si>
    <t>4:0</t>
  </si>
  <si>
    <t>3:1</t>
  </si>
  <si>
    <t>(Утешительные встречи)  под.Б св.100 кг.</t>
  </si>
  <si>
    <t xml:space="preserve"> (Утешительные встречи)  св 100кг. Под.А</t>
  </si>
  <si>
    <t>11 участников</t>
  </si>
  <si>
    <t>9-10</t>
  </si>
  <si>
    <t>11</t>
  </si>
  <si>
    <t>ИТОГОВЫЙ ПРОТОКОЛ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</si>
</sst>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50" fillId="0" borderId="30" xfId="0" applyFont="1" applyBorder="1" applyAlignment="1" applyProtection="1">
      <alignment horizontal="center"/>
      <protection hidden="1" locked="0"/>
    </xf>
    <xf numFmtId="0" fontId="50" fillId="0" borderId="28" xfId="0" applyNumberFormat="1" applyFont="1" applyFill="1" applyBorder="1" applyAlignment="1" applyProtection="1">
      <alignment horizontal="center"/>
      <protection hidden="1" locked="0"/>
    </xf>
    <xf numFmtId="0" fontId="50" fillId="24" borderId="28" xfId="0" applyNumberFormat="1" applyFont="1" applyFill="1" applyBorder="1" applyAlignment="1" applyProtection="1">
      <alignment horizontal="center"/>
      <protection hidden="1" locked="0"/>
    </xf>
    <xf numFmtId="0" fontId="50" fillId="0" borderId="29" xfId="0" applyFont="1" applyBorder="1" applyAlignment="1" applyProtection="1">
      <alignment horizontal="center"/>
      <protection hidden="1" locked="0"/>
    </xf>
    <xf numFmtId="0" fontId="5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50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0" fontId="5" fillId="24" borderId="0" xfId="42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right"/>
      <protection locked="0"/>
    </xf>
    <xf numFmtId="49" fontId="53" fillId="0" borderId="0" xfId="0" applyNumberFormat="1" applyFont="1" applyAlignment="1" applyProtection="1">
      <alignment horizontal="right" vertical="center"/>
      <protection locked="0"/>
    </xf>
    <xf numFmtId="0" fontId="53" fillId="0" borderId="0" xfId="0" applyNumberFormat="1" applyFont="1" applyBorder="1" applyAlignment="1" applyProtection="1">
      <alignment horizontal="right" vertical="center"/>
      <protection locked="0"/>
    </xf>
    <xf numFmtId="0" fontId="54" fillId="0" borderId="0" xfId="0" applyNumberFormat="1" applyFont="1" applyBorder="1" applyAlignment="1" applyProtection="1">
      <alignment horizontal="right" vertical="center" wrapText="1"/>
      <protection locked="0"/>
    </xf>
    <xf numFmtId="1" fontId="6" fillId="0" borderId="36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5" fillId="24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/>
    </xf>
    <xf numFmtId="1" fontId="6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52" fillId="0" borderId="30" xfId="42" applyFont="1" applyBorder="1" applyAlignment="1" applyProtection="1">
      <alignment horizontal="left" vertical="center" wrapText="1"/>
      <protection locked="0"/>
    </xf>
    <xf numFmtId="0" fontId="52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2" fillId="0" borderId="42" xfId="42" applyFont="1" applyBorder="1" applyAlignment="1" applyProtection="1">
      <alignment horizontal="left" vertical="center" wrapText="1"/>
      <protection locked="0"/>
    </xf>
    <xf numFmtId="0" fontId="52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52" fillId="0" borderId="50" xfId="42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14" fontId="6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25" borderId="51" xfId="42" applyFont="1" applyFill="1" applyBorder="1" applyAlignment="1" applyProtection="1">
      <alignment horizontal="center" vertical="center"/>
      <protection locked="0"/>
    </xf>
    <xf numFmtId="0" fontId="5" fillId="25" borderId="52" xfId="42" applyFont="1" applyFill="1" applyBorder="1" applyAlignment="1" applyProtection="1">
      <alignment horizontal="center" vertical="center"/>
      <protection locked="0"/>
    </xf>
    <xf numFmtId="0" fontId="5" fillId="25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55" fillId="0" borderId="26" xfId="42" applyFont="1" applyBorder="1" applyAlignment="1" applyProtection="1">
      <alignment horizontal="center" vertical="center" wrapText="1"/>
      <protection locked="0"/>
    </xf>
    <xf numFmtId="0" fontId="55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32" fillId="0" borderId="26" xfId="42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center" vertical="center" wrapText="1"/>
      <protection locked="0"/>
    </xf>
    <xf numFmtId="0" fontId="52" fillId="0" borderId="54" xfId="42" applyFont="1" applyBorder="1" applyAlignment="1" applyProtection="1">
      <alignment horizontal="center" vertical="center" wrapText="1"/>
      <protection locked="0"/>
    </xf>
    <xf numFmtId="0" fontId="52" fillId="0" borderId="55" xfId="42" applyFont="1" applyBorder="1" applyAlignment="1" applyProtection="1">
      <alignment horizontal="center" vertical="center" wrapText="1"/>
      <protection locked="0"/>
    </xf>
    <xf numFmtId="0" fontId="52" fillId="0" borderId="20" xfId="42" applyFont="1" applyBorder="1" applyAlignment="1" applyProtection="1">
      <alignment horizontal="center" vertical="center" wrapText="1"/>
      <protection locked="0"/>
    </xf>
    <xf numFmtId="0" fontId="52" fillId="0" borderId="57" xfId="42" applyFont="1" applyBorder="1" applyAlignment="1" applyProtection="1">
      <alignment horizontal="center" vertical="center" wrapText="1"/>
      <protection locked="0"/>
    </xf>
    <xf numFmtId="0" fontId="52" fillId="0" borderId="10" xfId="42" applyFont="1" applyBorder="1" applyAlignment="1" applyProtection="1">
      <alignment horizontal="center" vertical="center" wrapText="1"/>
      <protection locked="0"/>
    </xf>
    <xf numFmtId="0" fontId="52" fillId="0" borderId="58" xfId="42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65" xfId="0" applyNumberFormat="1" applyFont="1" applyBorder="1" applyAlignment="1" applyProtection="1">
      <alignment horizontal="center" vertical="center" wrapText="1"/>
      <protection locked="0"/>
    </xf>
    <xf numFmtId="0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2" fillId="0" borderId="27" xfId="42" applyFont="1" applyBorder="1" applyAlignment="1" applyProtection="1">
      <alignment horizontal="center" vertical="center" wrapText="1"/>
      <protection locked="0"/>
    </xf>
    <xf numFmtId="0" fontId="32" fillId="0" borderId="11" xfId="42" applyFont="1" applyBorder="1" applyAlignment="1" applyProtection="1">
      <alignment horizontal="center" vertical="center" wrapText="1"/>
      <protection locked="0"/>
    </xf>
    <xf numFmtId="0" fontId="32" fillId="0" borderId="67" xfId="42" applyFont="1" applyBorder="1" applyAlignment="1" applyProtection="1">
      <alignment horizontal="center" vertical="center" wrapText="1"/>
      <protection locked="0"/>
    </xf>
    <xf numFmtId="0" fontId="32" fillId="0" borderId="56" xfId="42" applyFont="1" applyBorder="1" applyAlignment="1" applyProtection="1">
      <alignment horizontal="center" vertical="center" wrapText="1"/>
      <protection locked="0"/>
    </xf>
    <xf numFmtId="0" fontId="32" fillId="0" borderId="18" xfId="42" applyFont="1" applyBorder="1" applyAlignment="1" applyProtection="1">
      <alignment horizontal="center" vertical="center" wrapText="1"/>
      <protection locked="0"/>
    </xf>
    <xf numFmtId="0" fontId="32" fillId="0" borderId="21" xfId="42" applyFont="1" applyBorder="1" applyAlignment="1" applyProtection="1">
      <alignment horizontal="center" vertical="center" wrapText="1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15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72" xfId="0" applyNumberFormat="1" applyFont="1" applyBorder="1" applyAlignment="1" applyProtection="1">
      <alignment horizontal="center" vertical="center" wrapText="1"/>
      <protection locked="0"/>
    </xf>
    <xf numFmtId="0" fontId="15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87" xfId="0" applyNumberFormat="1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5" fillId="0" borderId="84" xfId="0" applyNumberFormat="1" applyFont="1" applyBorder="1" applyAlignment="1">
      <alignment horizontal="center" vertical="center" wrapText="1"/>
    </xf>
    <xf numFmtId="0" fontId="25" fillId="0" borderId="85" xfId="0" applyNumberFormat="1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left" vertical="center" wrapText="1"/>
      <protection/>
    </xf>
    <xf numFmtId="0" fontId="0" fillId="0" borderId="84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27" borderId="36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0" xfId="0" applyFont="1" applyFill="1" applyBorder="1" applyAlignment="1" applyProtection="1">
      <alignment horizontal="center" vertical="center"/>
      <protection hidden="1" locked="0"/>
    </xf>
    <xf numFmtId="0" fontId="2" fillId="26" borderId="91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0" fillId="0" borderId="18" xfId="42" applyFont="1" applyBorder="1" applyAlignment="1" applyProtection="1">
      <alignment horizontal="center" vertical="center"/>
      <protection/>
    </xf>
    <xf numFmtId="0" fontId="52" fillId="0" borderId="77" xfId="0" applyNumberFormat="1" applyFont="1" applyBorder="1" applyAlignment="1">
      <alignment horizontal="center" vertical="center" wrapText="1"/>
    </xf>
    <xf numFmtId="0" fontId="52" fillId="0" borderId="37" xfId="0" applyNumberFormat="1" applyFont="1" applyBorder="1" applyAlignment="1">
      <alignment horizontal="center" vertical="center" wrapText="1"/>
    </xf>
    <xf numFmtId="0" fontId="52" fillId="0" borderId="38" xfId="0" applyNumberFormat="1" applyFont="1" applyBorder="1" applyAlignment="1">
      <alignment horizontal="center" vertical="center" wrapText="1"/>
    </xf>
    <xf numFmtId="0" fontId="6" fillId="0" borderId="78" xfId="42" applyFont="1" applyFill="1" applyBorder="1" applyAlignment="1" applyProtection="1">
      <alignment horizontal="center" vertical="center" wrapText="1"/>
      <protection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80" xfId="42" applyFont="1" applyFill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2" fillId="25" borderId="0" xfId="42" applyFont="1" applyFill="1" applyBorder="1" applyAlignment="1" applyProtection="1">
      <alignment horizontal="center" vertical="center" wrapText="1"/>
      <protection/>
    </xf>
    <xf numFmtId="0" fontId="12" fillId="25" borderId="96" xfId="42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0" fillId="28" borderId="54" xfId="0" applyFont="1" applyFill="1" applyBorder="1" applyAlignment="1">
      <alignment horizontal="center" vertical="center"/>
    </xf>
    <xf numFmtId="0" fontId="20" fillId="28" borderId="89" xfId="0" applyFont="1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2" fillId="25" borderId="51" xfId="42" applyFont="1" applyFill="1" applyBorder="1" applyAlignment="1" applyProtection="1">
      <alignment horizontal="center" vertical="center" wrapText="1"/>
      <protection/>
    </xf>
    <xf numFmtId="0" fontId="12" fillId="25" borderId="52" xfId="42" applyFont="1" applyFill="1" applyBorder="1" applyAlignment="1" applyProtection="1">
      <alignment horizontal="center" vertical="center" wrapText="1"/>
      <protection/>
    </xf>
    <xf numFmtId="0" fontId="12" fillId="25" borderId="53" xfId="42" applyFont="1" applyFill="1" applyBorder="1" applyAlignment="1" applyProtection="1">
      <alignment horizontal="center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51" xfId="42" applyFont="1" applyFill="1" applyBorder="1" applyAlignment="1" applyProtection="1">
      <alignment horizontal="center" vertical="center"/>
      <protection/>
    </xf>
    <xf numFmtId="0" fontId="19" fillId="27" borderId="52" xfId="42" applyFont="1" applyFill="1" applyBorder="1" applyAlignment="1" applyProtection="1">
      <alignment horizontal="center" vertical="center"/>
      <protection/>
    </xf>
    <xf numFmtId="0" fontId="19" fillId="27" borderId="53" xfId="42" applyFont="1" applyFill="1" applyBorder="1" applyAlignment="1" applyProtection="1">
      <alignment horizontal="center" vertical="center"/>
      <protection/>
    </xf>
    <xf numFmtId="0" fontId="20" fillId="17" borderId="54" xfId="0" applyFont="1" applyFill="1" applyBorder="1" applyAlignment="1">
      <alignment horizontal="center" vertical="center"/>
    </xf>
    <xf numFmtId="0" fontId="20" fillId="17" borderId="89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  <xf numFmtId="0" fontId="20" fillId="27" borderId="54" xfId="0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0</xdr:row>
      <xdr:rowOff>190500</xdr:rowOff>
    </xdr:from>
    <xdr:to>
      <xdr:col>13</xdr:col>
      <xdr:colOff>285750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905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5">
      <selection activeCell="D13" sqref="D13:D1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22" t="s">
        <v>24</v>
      </c>
      <c r="B1" s="222"/>
      <c r="C1" s="222"/>
      <c r="D1" s="222"/>
      <c r="E1" s="222"/>
      <c r="F1" s="222"/>
      <c r="G1" s="222"/>
      <c r="H1" s="222"/>
    </row>
    <row r="2" spans="1:16" ht="29.25" customHeight="1">
      <c r="A2" s="221" t="str">
        <f>HYPERLINK('[1]реквизиты'!$A$2)</f>
        <v>Международный турнир по самбо "Мемориал ЗТ СССР М.Бурдикова"</v>
      </c>
      <c r="B2" s="221"/>
      <c r="C2" s="221"/>
      <c r="D2" s="221"/>
      <c r="E2" s="221"/>
      <c r="F2" s="221"/>
      <c r="G2" s="221"/>
      <c r="H2" s="221"/>
      <c r="I2" s="205"/>
      <c r="J2" s="205"/>
      <c r="K2" s="205"/>
      <c r="L2" s="205"/>
      <c r="M2" s="205"/>
      <c r="N2" s="205"/>
      <c r="O2" s="205"/>
      <c r="P2" s="205"/>
    </row>
    <row r="3" spans="1:7" ht="12.75" customHeight="1">
      <c r="A3" s="239" t="str">
        <f>HYPERLINK('[1]реквизиты'!$A$3)</f>
        <v>19-21 августа 2016.                г.Кстово (Россия)</v>
      </c>
      <c r="B3" s="239"/>
      <c r="C3" s="239"/>
      <c r="D3" s="239"/>
      <c r="E3" s="239"/>
      <c r="F3" s="239"/>
      <c r="G3" s="239"/>
    </row>
    <row r="4" spans="4:5" ht="12.75" customHeight="1">
      <c r="D4" s="237" t="s">
        <v>111</v>
      </c>
      <c r="E4" s="238"/>
    </row>
    <row r="5" spans="1:8" ht="12.75" customHeight="1">
      <c r="A5" s="233" t="s">
        <v>9</v>
      </c>
      <c r="B5" s="244" t="s">
        <v>4</v>
      </c>
      <c r="C5" s="233" t="s">
        <v>5</v>
      </c>
      <c r="D5" s="233" t="s">
        <v>6</v>
      </c>
      <c r="E5" s="229" t="s">
        <v>7</v>
      </c>
      <c r="F5" s="230"/>
      <c r="G5" s="233" t="s">
        <v>10</v>
      </c>
      <c r="H5" s="233" t="s">
        <v>8</v>
      </c>
    </row>
    <row r="6" spans="1:8" ht="12.75">
      <c r="A6" s="234"/>
      <c r="B6" s="245"/>
      <c r="C6" s="234"/>
      <c r="D6" s="234"/>
      <c r="E6" s="231"/>
      <c r="F6" s="232"/>
      <c r="G6" s="234"/>
      <c r="H6" s="234"/>
    </row>
    <row r="7" spans="1:8" ht="12.75" customHeight="1">
      <c r="A7" s="240">
        <v>1</v>
      </c>
      <c r="B7" s="241">
        <v>9</v>
      </c>
      <c r="C7" s="224" t="s">
        <v>72</v>
      </c>
      <c r="D7" s="212" t="s">
        <v>117</v>
      </c>
      <c r="E7" s="251" t="s">
        <v>73</v>
      </c>
      <c r="F7" s="224" t="s">
        <v>74</v>
      </c>
      <c r="G7" s="236"/>
      <c r="H7" s="224" t="s">
        <v>75</v>
      </c>
    </row>
    <row r="8" spans="1:8" ht="12.75" customHeight="1">
      <c r="A8" s="240"/>
      <c r="B8" s="241"/>
      <c r="C8" s="224"/>
      <c r="D8" s="240"/>
      <c r="E8" s="252"/>
      <c r="F8" s="224"/>
      <c r="G8" s="236"/>
      <c r="H8" s="224"/>
    </row>
    <row r="9" spans="1:8" ht="12.75" customHeight="1">
      <c r="A9" s="240">
        <v>2</v>
      </c>
      <c r="B9" s="241">
        <v>4</v>
      </c>
      <c r="C9" s="224" t="s">
        <v>106</v>
      </c>
      <c r="D9" s="212" t="s">
        <v>107</v>
      </c>
      <c r="E9" s="233" t="s">
        <v>108</v>
      </c>
      <c r="F9" s="224" t="s">
        <v>109</v>
      </c>
      <c r="G9" s="236"/>
      <c r="H9" s="224" t="s">
        <v>110</v>
      </c>
    </row>
    <row r="10" spans="1:8" ht="15" customHeight="1">
      <c r="A10" s="240"/>
      <c r="B10" s="241"/>
      <c r="C10" s="224"/>
      <c r="D10" s="240"/>
      <c r="E10" s="234"/>
      <c r="F10" s="224"/>
      <c r="G10" s="236"/>
      <c r="H10" s="235"/>
    </row>
    <row r="11" spans="1:8" ht="12.75" customHeight="1">
      <c r="A11" s="240">
        <v>3</v>
      </c>
      <c r="B11" s="241">
        <v>1</v>
      </c>
      <c r="C11" s="224" t="s">
        <v>89</v>
      </c>
      <c r="D11" s="212" t="s">
        <v>90</v>
      </c>
      <c r="E11" s="233" t="s">
        <v>78</v>
      </c>
      <c r="F11" s="224" t="s">
        <v>91</v>
      </c>
      <c r="G11" s="236"/>
      <c r="H11" s="224" t="s">
        <v>92</v>
      </c>
    </row>
    <row r="12" spans="1:8" ht="15" customHeight="1">
      <c r="A12" s="240"/>
      <c r="B12" s="241"/>
      <c r="C12" s="224"/>
      <c r="D12" s="228"/>
      <c r="E12" s="234"/>
      <c r="F12" s="224"/>
      <c r="G12" s="236"/>
      <c r="H12" s="224"/>
    </row>
    <row r="13" spans="1:8" ht="15" customHeight="1">
      <c r="A13" s="240">
        <v>4</v>
      </c>
      <c r="B13" s="241">
        <v>6</v>
      </c>
      <c r="C13" s="224" t="s">
        <v>93</v>
      </c>
      <c r="D13" s="240" t="s">
        <v>84</v>
      </c>
      <c r="E13" s="249" t="s">
        <v>73</v>
      </c>
      <c r="F13" s="215" t="s">
        <v>94</v>
      </c>
      <c r="G13" s="248"/>
      <c r="H13" s="227" t="s">
        <v>95</v>
      </c>
    </row>
    <row r="14" spans="1:8" ht="15.75" customHeight="1">
      <c r="A14" s="240"/>
      <c r="B14" s="241"/>
      <c r="C14" s="224"/>
      <c r="D14" s="240"/>
      <c r="E14" s="250"/>
      <c r="F14" s="215"/>
      <c r="G14" s="248"/>
      <c r="H14" s="227"/>
    </row>
    <row r="15" spans="1:8" ht="12.75" customHeight="1">
      <c r="A15" s="240">
        <v>5</v>
      </c>
      <c r="B15" s="241">
        <v>3</v>
      </c>
      <c r="C15" s="224" t="s">
        <v>76</v>
      </c>
      <c r="D15" s="212" t="s">
        <v>77</v>
      </c>
      <c r="E15" s="233" t="s">
        <v>78</v>
      </c>
      <c r="F15" s="215" t="s">
        <v>79</v>
      </c>
      <c r="G15" s="236"/>
      <c r="H15" s="224" t="s">
        <v>80</v>
      </c>
    </row>
    <row r="16" spans="1:8" ht="15" customHeight="1">
      <c r="A16" s="240"/>
      <c r="B16" s="241"/>
      <c r="C16" s="224"/>
      <c r="D16" s="228"/>
      <c r="E16" s="234"/>
      <c r="F16" s="215"/>
      <c r="G16" s="236"/>
      <c r="H16" s="228"/>
    </row>
    <row r="17" spans="1:8" ht="12.75" customHeight="1">
      <c r="A17" s="240">
        <v>6</v>
      </c>
      <c r="B17" s="241">
        <v>2</v>
      </c>
      <c r="C17" s="224" t="s">
        <v>112</v>
      </c>
      <c r="D17" s="243" t="s">
        <v>81</v>
      </c>
      <c r="E17" s="233" t="s">
        <v>78</v>
      </c>
      <c r="F17" s="224" t="s">
        <v>79</v>
      </c>
      <c r="G17" s="236"/>
      <c r="H17" s="224" t="s">
        <v>82</v>
      </c>
    </row>
    <row r="18" spans="1:8" ht="15" customHeight="1">
      <c r="A18" s="240"/>
      <c r="B18" s="241"/>
      <c r="C18" s="224"/>
      <c r="D18" s="243"/>
      <c r="E18" s="234"/>
      <c r="F18" s="224"/>
      <c r="G18" s="236"/>
      <c r="H18" s="224"/>
    </row>
    <row r="19" spans="1:8" ht="12.75" customHeight="1">
      <c r="A19" s="240">
        <v>7</v>
      </c>
      <c r="B19" s="241">
        <v>10</v>
      </c>
      <c r="C19" s="210" t="s">
        <v>100</v>
      </c>
      <c r="D19" s="236" t="s">
        <v>101</v>
      </c>
      <c r="E19" s="233" t="s">
        <v>78</v>
      </c>
      <c r="F19" s="254" t="s">
        <v>102</v>
      </c>
      <c r="G19" s="256"/>
      <c r="H19" s="219" t="s">
        <v>103</v>
      </c>
    </row>
    <row r="20" spans="1:8" ht="15" customHeight="1">
      <c r="A20" s="240"/>
      <c r="B20" s="241"/>
      <c r="C20" s="210" t="s">
        <v>104</v>
      </c>
      <c r="D20" s="242" t="s">
        <v>105</v>
      </c>
      <c r="E20" s="234"/>
      <c r="F20" s="255"/>
      <c r="G20" s="257"/>
      <c r="H20" s="225"/>
    </row>
    <row r="21" spans="1:8" ht="12.75" customHeight="1">
      <c r="A21" s="240">
        <v>8</v>
      </c>
      <c r="B21" s="241">
        <v>8</v>
      </c>
      <c r="C21" s="224" t="s">
        <v>83</v>
      </c>
      <c r="D21" s="240" t="s">
        <v>84</v>
      </c>
      <c r="E21" s="233" t="s">
        <v>78</v>
      </c>
      <c r="F21" s="215" t="s">
        <v>85</v>
      </c>
      <c r="G21" s="236"/>
      <c r="H21" s="224" t="s">
        <v>86</v>
      </c>
    </row>
    <row r="22" spans="1:8" ht="15" customHeight="1">
      <c r="A22" s="240"/>
      <c r="B22" s="241"/>
      <c r="C22" s="224"/>
      <c r="D22" s="240"/>
      <c r="E22" s="234"/>
      <c r="F22" s="215"/>
      <c r="G22" s="236"/>
      <c r="H22" s="224"/>
    </row>
    <row r="23" spans="1:8" ht="12.75" customHeight="1">
      <c r="A23" s="240">
        <v>9</v>
      </c>
      <c r="B23" s="241">
        <v>11</v>
      </c>
      <c r="C23" s="224" t="s">
        <v>87</v>
      </c>
      <c r="D23" s="240" t="s">
        <v>88</v>
      </c>
      <c r="E23" s="233" t="s">
        <v>78</v>
      </c>
      <c r="F23" s="226" t="s">
        <v>85</v>
      </c>
      <c r="G23" s="253"/>
      <c r="H23" s="226" t="s">
        <v>86</v>
      </c>
    </row>
    <row r="24" spans="1:8" ht="15" customHeight="1">
      <c r="A24" s="240"/>
      <c r="B24" s="241"/>
      <c r="C24" s="224"/>
      <c r="D24" s="240"/>
      <c r="E24" s="234"/>
      <c r="F24" s="226"/>
      <c r="G24" s="253"/>
      <c r="H24" s="226"/>
    </row>
    <row r="25" spans="1:8" ht="12.75" customHeight="1">
      <c r="A25" s="240">
        <v>10</v>
      </c>
      <c r="B25" s="241">
        <v>5</v>
      </c>
      <c r="C25" s="213" t="s">
        <v>96</v>
      </c>
      <c r="D25" s="211" t="s">
        <v>97</v>
      </c>
      <c r="E25" s="233" t="s">
        <v>78</v>
      </c>
      <c r="F25" s="217" t="s">
        <v>98</v>
      </c>
      <c r="G25" s="246"/>
      <c r="H25" s="217" t="s">
        <v>99</v>
      </c>
    </row>
    <row r="26" spans="1:8" ht="15" customHeight="1">
      <c r="A26" s="240"/>
      <c r="B26" s="241"/>
      <c r="C26" s="213"/>
      <c r="D26" s="211"/>
      <c r="E26" s="234"/>
      <c r="F26" s="218"/>
      <c r="G26" s="247"/>
      <c r="H26" s="218"/>
    </row>
    <row r="27" spans="1:8" ht="12.75" customHeight="1">
      <c r="A27" s="240">
        <v>11</v>
      </c>
      <c r="B27" s="241">
        <v>7</v>
      </c>
      <c r="C27" s="224" t="s">
        <v>113</v>
      </c>
      <c r="D27" s="212" t="s">
        <v>97</v>
      </c>
      <c r="E27" s="233" t="s">
        <v>78</v>
      </c>
      <c r="F27" s="215" t="s">
        <v>114</v>
      </c>
      <c r="G27" s="236"/>
      <c r="H27" s="223" t="s">
        <v>115</v>
      </c>
    </row>
    <row r="28" spans="1:8" ht="15" customHeight="1">
      <c r="A28" s="240"/>
      <c r="B28" s="241"/>
      <c r="C28" s="224"/>
      <c r="D28" s="212"/>
      <c r="E28" s="234"/>
      <c r="F28" s="215"/>
      <c r="G28" s="236"/>
      <c r="H28" s="223"/>
    </row>
    <row r="29" spans="1:8" ht="12.75" customHeight="1">
      <c r="A29" s="240">
        <v>12</v>
      </c>
      <c r="B29" s="241"/>
      <c r="C29" s="213"/>
      <c r="D29" s="211"/>
      <c r="E29" s="214"/>
      <c r="F29" s="224"/>
      <c r="G29" s="216"/>
      <c r="H29" s="224"/>
    </row>
    <row r="30" spans="1:8" ht="15" customHeight="1">
      <c r="A30" s="240"/>
      <c r="B30" s="241"/>
      <c r="C30" s="213"/>
      <c r="D30" s="211"/>
      <c r="E30" s="214"/>
      <c r="F30" s="224"/>
      <c r="G30" s="216"/>
      <c r="H30" s="224"/>
    </row>
    <row r="31" spans="1:8" ht="15.75" customHeight="1">
      <c r="A31" s="240">
        <v>13</v>
      </c>
      <c r="B31" s="241"/>
      <c r="C31" s="217"/>
      <c r="D31" s="217"/>
      <c r="E31" s="217"/>
      <c r="F31" s="217"/>
      <c r="G31" s="217"/>
      <c r="H31" s="217"/>
    </row>
    <row r="32" spans="1:8" ht="15" customHeight="1">
      <c r="A32" s="240"/>
      <c r="B32" s="241"/>
      <c r="C32" s="218"/>
      <c r="D32" s="218"/>
      <c r="E32" s="218"/>
      <c r="F32" s="218"/>
      <c r="G32" s="218"/>
      <c r="H32" s="218"/>
    </row>
    <row r="33" spans="1:8" ht="12.75" customHeight="1">
      <c r="A33" s="240">
        <v>14</v>
      </c>
      <c r="B33" s="241"/>
      <c r="C33" s="219"/>
      <c r="D33" s="219"/>
      <c r="E33" s="219"/>
      <c r="F33" s="219"/>
      <c r="G33" s="219"/>
      <c r="H33" s="219"/>
    </row>
    <row r="34" spans="1:8" ht="15" customHeight="1">
      <c r="A34" s="240"/>
      <c r="B34" s="241"/>
      <c r="C34" s="220"/>
      <c r="D34" s="220"/>
      <c r="E34" s="220"/>
      <c r="F34" s="220"/>
      <c r="G34" s="220"/>
      <c r="H34" s="220"/>
    </row>
    <row r="35" spans="1:8" ht="12.75">
      <c r="A35" s="240">
        <v>15</v>
      </c>
      <c r="B35" s="241"/>
      <c r="C35" s="217"/>
      <c r="D35" s="217"/>
      <c r="E35" s="217"/>
      <c r="F35" s="217"/>
      <c r="G35" s="217"/>
      <c r="H35" s="217"/>
    </row>
    <row r="36" spans="1:8" ht="15" customHeight="1">
      <c r="A36" s="240"/>
      <c r="B36" s="241"/>
      <c r="C36" s="218"/>
      <c r="D36" s="218"/>
      <c r="E36" s="218"/>
      <c r="F36" s="218"/>
      <c r="G36" s="218"/>
      <c r="H36" s="218"/>
    </row>
    <row r="37" spans="1:8" ht="12.75" customHeight="1">
      <c r="A37" s="240">
        <v>16</v>
      </c>
      <c r="B37" s="241"/>
      <c r="C37" s="219"/>
      <c r="D37" s="219"/>
      <c r="E37" s="219"/>
      <c r="F37" s="219"/>
      <c r="G37" s="219"/>
      <c r="H37" s="219"/>
    </row>
    <row r="38" spans="1:8" ht="15" customHeight="1">
      <c r="A38" s="240"/>
      <c r="B38" s="241"/>
      <c r="C38" s="220"/>
      <c r="D38" s="220"/>
      <c r="E38" s="220"/>
      <c r="F38" s="220"/>
      <c r="G38" s="220"/>
      <c r="H38" s="220"/>
    </row>
    <row r="39" ht="15.75" customHeight="1"/>
    <row r="41" spans="1:6" ht="12.75">
      <c r="A41" s="86" t="s">
        <v>49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50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51</v>
      </c>
    </row>
    <row r="49" ht="12.75">
      <c r="A49" s="86" t="s">
        <v>52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C21:C22"/>
    <mergeCell ref="D21:D22"/>
    <mergeCell ref="C23:C24"/>
    <mergeCell ref="D23:D24"/>
    <mergeCell ref="A23:A24"/>
    <mergeCell ref="B23:B24"/>
    <mergeCell ref="A21:A22"/>
    <mergeCell ref="B21:B2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F15:F16"/>
    <mergeCell ref="G15:G16"/>
    <mergeCell ref="F19:F20"/>
    <mergeCell ref="G19:G20"/>
    <mergeCell ref="G17:G18"/>
    <mergeCell ref="F11:F12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B15:B16"/>
    <mergeCell ref="C15:C16"/>
    <mergeCell ref="D15:D16"/>
    <mergeCell ref="E15:E16"/>
    <mergeCell ref="A17:A18"/>
    <mergeCell ref="B17:B18"/>
    <mergeCell ref="C17:C18"/>
    <mergeCell ref="D17:D18"/>
    <mergeCell ref="E25:E26"/>
    <mergeCell ref="F25:F26"/>
    <mergeCell ref="E17:E18"/>
    <mergeCell ref="F17:F18"/>
    <mergeCell ref="E19:E20"/>
    <mergeCell ref="E23:E24"/>
    <mergeCell ref="F23:F24"/>
    <mergeCell ref="E21:E22"/>
    <mergeCell ref="F21:F22"/>
    <mergeCell ref="A19:A20"/>
    <mergeCell ref="B19:B20"/>
    <mergeCell ref="C19:C20"/>
    <mergeCell ref="D19:D20"/>
    <mergeCell ref="A27:A28"/>
    <mergeCell ref="B27:B28"/>
    <mergeCell ref="C27:C28"/>
    <mergeCell ref="D27:D28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W3" sqref="W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62" t="s">
        <v>23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92" t="str">
        <f>HYPERLINK('[1]реквизиты'!$A$2)</f>
        <v>Международный турнир по самбо "Мемориал ЗТ СССР М.Бурдикова"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4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95" t="str">
        <f>HYPERLINK('[1]реквизиты'!$A$3)</f>
        <v>19-21 августа 2016.                г.Кстово (Россия)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8" t="str">
        <f>HYPERLINK('пр.взв.'!D4)</f>
        <v>в.к. св.100  кг.</v>
      </c>
      <c r="K5" s="299"/>
      <c r="L5" s="300"/>
      <c r="M5" s="301" t="s">
        <v>122</v>
      </c>
      <c r="N5" s="302"/>
      <c r="O5" s="303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91" t="s">
        <v>0</v>
      </c>
      <c r="B6" s="291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63">
        <v>1</v>
      </c>
      <c r="B7" s="265" t="str">
        <f>VLOOKUP(A7,'пр.взв.'!B7:C38,2,FALSE)</f>
        <v>ОСИПЕНКО Артем Иванович</v>
      </c>
      <c r="C7" s="265" t="str">
        <f>VLOOKUP(A7,'пр.взв.'!B7:F38,3,FALSE)</f>
        <v>1988 ЗМС</v>
      </c>
      <c r="D7" s="265" t="str">
        <f>VLOOKUP(A7,'пр.взв.'!B$1:G$36,4,FALSE)</f>
        <v>RUS</v>
      </c>
      <c r="E7" s="127"/>
      <c r="F7" s="128"/>
      <c r="G7" s="128"/>
      <c r="H7" s="128"/>
      <c r="I7" s="129" t="s">
        <v>26</v>
      </c>
      <c r="J7" s="128"/>
      <c r="K7" s="128"/>
      <c r="L7" s="128"/>
      <c r="M7" s="130"/>
      <c r="N7" s="130"/>
      <c r="O7" s="130"/>
      <c r="P7" s="130"/>
      <c r="Q7" s="131"/>
      <c r="R7" s="265" t="str">
        <f>VLOOKUP(U7,'пр.взв.'!B7:E38,2,FALSE)</f>
        <v>МИХАЛЬЧЕНКО Роман Александрович</v>
      </c>
      <c r="S7" s="275" t="str">
        <f>VLOOKUP(U7,'пр.взв.'!B7:E38,3,FALSE)</f>
        <v>1987 МСМК</v>
      </c>
      <c r="T7" s="275" t="str">
        <f>VLOOKUP(U7,'пр.взв.'!B$7:E$38,4,FALSE)</f>
        <v>RUS</v>
      </c>
      <c r="U7" s="258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64"/>
      <c r="B8" s="266"/>
      <c r="C8" s="266"/>
      <c r="D8" s="266"/>
      <c r="E8" s="132">
        <v>1</v>
      </c>
      <c r="F8" s="133"/>
      <c r="G8" s="133"/>
      <c r="H8" s="134">
        <v>1</v>
      </c>
      <c r="I8" s="280" t="str">
        <f>VLOOKUP(H8,'пр.взв.'!B7:E38,2,FALSE)</f>
        <v>ОСИПЕНКО Артем Иванович</v>
      </c>
      <c r="J8" s="281"/>
      <c r="K8" s="281"/>
      <c r="L8" s="281"/>
      <c r="M8" s="282"/>
      <c r="N8" s="130"/>
      <c r="O8" s="130"/>
      <c r="P8" s="130"/>
      <c r="Q8" s="132">
        <v>2</v>
      </c>
      <c r="R8" s="266"/>
      <c r="S8" s="276"/>
      <c r="T8" s="276"/>
      <c r="U8" s="259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64">
        <v>9</v>
      </c>
      <c r="B9" s="288" t="s">
        <v>72</v>
      </c>
      <c r="C9" s="289" t="s">
        <v>116</v>
      </c>
      <c r="D9" s="296" t="s">
        <v>73</v>
      </c>
      <c r="E9" s="135" t="s">
        <v>118</v>
      </c>
      <c r="F9" s="136"/>
      <c r="G9" s="133"/>
      <c r="H9" s="128"/>
      <c r="I9" s="283"/>
      <c r="J9" s="284"/>
      <c r="K9" s="284"/>
      <c r="L9" s="284"/>
      <c r="M9" s="285"/>
      <c r="N9" s="130"/>
      <c r="O9" s="130"/>
      <c r="P9" s="137"/>
      <c r="Q9" s="135" t="s">
        <v>118</v>
      </c>
      <c r="R9" s="276" t="str">
        <f>VLOOKUP(U9,'пр.взв.'!B9:E40,2,FALSE)</f>
        <v>ДЕМЕНКОВ Александр Михайлович</v>
      </c>
      <c r="S9" s="276" t="str">
        <f>VLOOKUP(U9,'пр.взв.'!B9:E40,3,FALSE)</f>
        <v>1997 КМС</v>
      </c>
      <c r="T9" s="286" t="str">
        <f>VLOOKUP(U9,'пр.взв.'!B$7:E$38,4,FALSE)</f>
        <v>RUS</v>
      </c>
      <c r="U9" s="259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77"/>
      <c r="B10" s="288"/>
      <c r="C10" s="290"/>
      <c r="D10" s="297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78"/>
      <c r="S10" s="278"/>
      <c r="T10" s="276"/>
      <c r="U10" s="260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63">
        <v>5</v>
      </c>
      <c r="B11" s="265" t="str">
        <f>VLOOKUP(A11,'пр.взв.'!B11:C42,2,FALSE)</f>
        <v>ЛАТУШКИН Никита Алексеевич</v>
      </c>
      <c r="C11" s="265" t="str">
        <f>VLOOKUP(A11,'пр.взв.'!B7:E38,3,FALSE)</f>
        <v>1995 КМС</v>
      </c>
      <c r="D11" s="265" t="str">
        <f>VLOOKUP(A11,'пр.взв.'!B$1:G$36,4,FALSE)</f>
        <v>RUS</v>
      </c>
      <c r="E11" s="127"/>
      <c r="F11" s="139"/>
      <c r="G11" s="135" t="s">
        <v>118</v>
      </c>
      <c r="H11" s="142"/>
      <c r="I11" s="128"/>
      <c r="J11" s="131"/>
      <c r="K11" s="131"/>
      <c r="L11" s="131"/>
      <c r="M11" s="130"/>
      <c r="N11" s="137"/>
      <c r="O11" s="135" t="s">
        <v>119</v>
      </c>
      <c r="P11" s="141"/>
      <c r="Q11" s="131"/>
      <c r="R11" s="265" t="str">
        <f>VLOOKUP(U11,'пр.взв.'!B11:E42,2,FALSE)</f>
        <v>КАЖИБАЕВ Ерасыл</v>
      </c>
      <c r="S11" s="265" t="str">
        <f>VLOOKUP(U11,'пр.взв.'!B11:E42,3,FALSE)</f>
        <v>1994 МС</v>
      </c>
      <c r="T11" s="275" t="str">
        <f>VLOOKUP(U11,'пр.взв.'!B$7:E$38,4,FALSE)</f>
        <v>KAZ</v>
      </c>
      <c r="U11" s="270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64"/>
      <c r="B12" s="266"/>
      <c r="C12" s="266"/>
      <c r="D12" s="266"/>
      <c r="E12" s="132">
        <v>5</v>
      </c>
      <c r="F12" s="143"/>
      <c r="G12" s="133"/>
      <c r="H12" s="144"/>
      <c r="I12" s="128"/>
      <c r="J12" s="334" t="s">
        <v>20</v>
      </c>
      <c r="K12" s="334"/>
      <c r="L12" s="334"/>
      <c r="M12" s="130"/>
      <c r="N12" s="141"/>
      <c r="O12" s="130"/>
      <c r="P12" s="145"/>
      <c r="Q12" s="132">
        <v>6</v>
      </c>
      <c r="R12" s="266"/>
      <c r="S12" s="266"/>
      <c r="T12" s="276"/>
      <c r="U12" s="259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64">
        <v>13</v>
      </c>
      <c r="B13" s="267" t="e">
        <f>VLOOKUP(A13,'пр.взв.'!B7:C38,2,FALSE)</f>
        <v>#N/A</v>
      </c>
      <c r="C13" s="267" t="e">
        <f>VLOOKUP(A13,'пр.взв.'!B7:E38,3,FALSE)</f>
        <v>#N/A</v>
      </c>
      <c r="D13" s="267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67" t="e">
        <f>VLOOKUP(U13,'пр.взв.'!B13:E44,2,FALSE)</f>
        <v>#N/A</v>
      </c>
      <c r="S13" s="267" t="e">
        <f>VLOOKUP(U13,'пр.взв.'!B13:E44,3,FALSE)</f>
        <v>#N/A</v>
      </c>
      <c r="T13" s="287" t="e">
        <f>VLOOKUP(U13,'пр.взв.'!B$7:E$38,4,FALSE)</f>
        <v>#N/A</v>
      </c>
      <c r="U13" s="259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77"/>
      <c r="B14" s="268"/>
      <c r="C14" s="268"/>
      <c r="D14" s="268"/>
      <c r="E14" s="138"/>
      <c r="F14" s="279"/>
      <c r="G14" s="279"/>
      <c r="H14" s="144"/>
      <c r="I14" s="132">
        <v>1</v>
      </c>
      <c r="J14" s="128"/>
      <c r="K14" s="128"/>
      <c r="L14" s="128"/>
      <c r="M14" s="132">
        <v>4</v>
      </c>
      <c r="N14" s="146"/>
      <c r="O14" s="130"/>
      <c r="P14" s="130"/>
      <c r="Q14" s="131"/>
      <c r="R14" s="268"/>
      <c r="S14" s="268"/>
      <c r="T14" s="267"/>
      <c r="U14" s="271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63">
        <v>3</v>
      </c>
      <c r="B15" s="265" t="str">
        <f>VLOOKUP(A15,'пр.взв.'!B7:C38,2,FALSE)</f>
        <v>ТАЧКОВ Иван Дмитриевич</v>
      </c>
      <c r="C15" s="265" t="str">
        <f>VLOOKUP(A15,'пр.взв.'!B7:E38,3,FALSE)</f>
        <v>1997 МС</v>
      </c>
      <c r="D15" s="265" t="str">
        <f>VLOOKUP(A15,'пр.взв.'!B$1:G$36,4,FALSE)</f>
        <v>RUS</v>
      </c>
      <c r="E15" s="127"/>
      <c r="F15" s="133"/>
      <c r="G15" s="133"/>
      <c r="H15" s="144"/>
      <c r="I15" s="135" t="s">
        <v>118</v>
      </c>
      <c r="J15" s="128"/>
      <c r="K15" s="128"/>
      <c r="L15" s="128"/>
      <c r="M15" s="135" t="s">
        <v>119</v>
      </c>
      <c r="N15" s="141"/>
      <c r="O15" s="130"/>
      <c r="P15" s="130"/>
      <c r="Q15" s="131"/>
      <c r="R15" s="265" t="str">
        <f>VLOOKUP(U15,'пр.взв.'!B7:C38,2,FALSE)</f>
        <v>РЫБАК Юрий</v>
      </c>
      <c r="S15" s="265" t="str">
        <f>VLOOKUP(U15,'пр.взв.'!B7:E38,3,FALSE)</f>
        <v>1979 ЗМС</v>
      </c>
      <c r="T15" s="275" t="str">
        <f>VLOOKUP(U15,'пр.взв.'!B$7:E$38,4,FALSE)</f>
        <v>BLR</v>
      </c>
      <c r="U15" s="258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64"/>
      <c r="B16" s="266"/>
      <c r="C16" s="266"/>
      <c r="D16" s="266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6"/>
      <c r="S16" s="266"/>
      <c r="T16" s="276"/>
      <c r="U16" s="259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64">
        <v>11</v>
      </c>
      <c r="B17" s="276" t="str">
        <f>VLOOKUP(A17,'пр.взв.'!B17:C47,2,FALSE)</f>
        <v>ГАГАРИН Юрий Анатольевич</v>
      </c>
      <c r="C17" s="276" t="str">
        <f>VLOOKUP(A17,'пр.взв.'!B7:E38,3,FALSE)</f>
        <v>1984 КМС</v>
      </c>
      <c r="D17" s="276" t="str">
        <f>VLOOKUP(A17,'пр.взв.'!B$1:G$36,4,FALSE)</f>
        <v>RUS</v>
      </c>
      <c r="E17" s="135" t="s">
        <v>118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67" t="e">
        <f>VLOOKUP(U17,'пр.взв.'!B17:E47,2,FALSE)</f>
        <v>#N/A</v>
      </c>
      <c r="S17" s="267" t="e">
        <f>VLOOKUP(U17,'пр.взв.'!B7:E47,3,FALSE)</f>
        <v>#N/A</v>
      </c>
      <c r="T17" s="287" t="e">
        <f>VLOOKUP(U17,'пр.взв.'!B$7:E$38,4,FALSE)</f>
        <v>#N/A</v>
      </c>
      <c r="U17" s="259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77"/>
      <c r="B18" s="278"/>
      <c r="C18" s="278"/>
      <c r="D18" s="278"/>
      <c r="E18" s="138"/>
      <c r="F18" s="139"/>
      <c r="G18" s="132">
        <v>3</v>
      </c>
      <c r="H18" s="148"/>
      <c r="I18" s="129" t="s">
        <v>27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68"/>
      <c r="S18" s="268"/>
      <c r="T18" s="267"/>
      <c r="U18" s="260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63">
        <v>7</v>
      </c>
      <c r="B19" s="265" t="str">
        <f>VLOOKUP(A19,'пр.взв.'!B19:C49,2,FALSE)</f>
        <v>ДЖАНГОЯН Орди Эдикович</v>
      </c>
      <c r="C19" s="265" t="str">
        <f>VLOOKUP(A19,'пр.взв.'!B7:E38,3,FALSE)</f>
        <v>1995 КМС</v>
      </c>
      <c r="D19" s="265" t="str">
        <f>VLOOKUP(A19,'пр.взв.'!B$1:G$36,4,FALSE)</f>
        <v>RUS</v>
      </c>
      <c r="E19" s="127"/>
      <c r="F19" s="149"/>
      <c r="G19" s="135" t="s">
        <v>118</v>
      </c>
      <c r="H19" s="134"/>
      <c r="I19" s="131"/>
      <c r="J19" s="131"/>
      <c r="K19" s="131"/>
      <c r="L19" s="131"/>
      <c r="M19" s="131"/>
      <c r="N19" s="130"/>
      <c r="O19" s="135" t="s">
        <v>118</v>
      </c>
      <c r="P19" s="141"/>
      <c r="Q19" s="131"/>
      <c r="R19" s="265" t="str">
        <f>VLOOKUP(U19,'пр.взв.'!B19:E49,2,FALSE)</f>
        <v>ТУНАКОВ Александр Сергеевич</v>
      </c>
      <c r="S19" s="265" t="str">
        <f>VLOOKUP(U19,'пр.взв.'!B19:E49,3,FALSE)</f>
        <v>1994 МС</v>
      </c>
      <c r="T19" s="275" t="str">
        <f>VLOOKUP(U19,'пр.взв.'!B$7:E$38,4,FALSE)</f>
        <v>RUS</v>
      </c>
      <c r="U19" s="269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64"/>
      <c r="B20" s="266"/>
      <c r="C20" s="266"/>
      <c r="D20" s="266"/>
      <c r="E20" s="132">
        <v>7</v>
      </c>
      <c r="F20" s="150"/>
      <c r="G20" s="138"/>
      <c r="H20" s="134">
        <v>4</v>
      </c>
      <c r="I20" s="348" t="str">
        <f>VLOOKUP(H20,'пр.взв.'!B7:H38,2,FALSE)</f>
        <v>РЫБАК Юрий</v>
      </c>
      <c r="J20" s="349"/>
      <c r="K20" s="349"/>
      <c r="L20" s="349"/>
      <c r="M20" s="350"/>
      <c r="N20" s="130"/>
      <c r="O20" s="130"/>
      <c r="P20" s="151"/>
      <c r="Q20" s="132">
        <v>8</v>
      </c>
      <c r="R20" s="266"/>
      <c r="S20" s="266"/>
      <c r="T20" s="276"/>
      <c r="U20" s="270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64">
        <v>15</v>
      </c>
      <c r="B21" s="267" t="e">
        <f>VLOOKUP(A21,'пр.взв.'!B21:C51,2,FALSE)</f>
        <v>#N/A</v>
      </c>
      <c r="C21" s="267" t="e">
        <f>VLOOKUP(A21,'пр.взв.'!B7:E38,3,FALSE)</f>
        <v>#N/A</v>
      </c>
      <c r="D21" s="267" t="e">
        <f>VLOOKUP(A21,'пр.взв.'!B$1:G$36,4,FALSE)</f>
        <v>#N/A</v>
      </c>
      <c r="E21" s="135"/>
      <c r="F21" s="138"/>
      <c r="G21" s="138"/>
      <c r="H21" s="152"/>
      <c r="I21" s="351"/>
      <c r="J21" s="352"/>
      <c r="K21" s="352"/>
      <c r="L21" s="352"/>
      <c r="M21" s="353"/>
      <c r="N21" s="130"/>
      <c r="O21" s="130"/>
      <c r="P21" s="130"/>
      <c r="Q21" s="135"/>
      <c r="R21" s="267" t="e">
        <f>VLOOKUP(U21,'пр.взв.'!B21:E51,2,FALSE)</f>
        <v>#N/A</v>
      </c>
      <c r="S21" s="267" t="e">
        <f>VLOOKUP(U21,'пр.взв.'!B1:E51,3,FALSE)</f>
        <v>#N/A</v>
      </c>
      <c r="T21" s="273" t="e">
        <f>VLOOKUP(U21,'пр.взв.'!B$7:E$38,4,FALSE)</f>
        <v>#N/A</v>
      </c>
      <c r="U21" s="271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77"/>
      <c r="B22" s="268"/>
      <c r="C22" s="268"/>
      <c r="D22" s="268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68"/>
      <c r="S22" s="268"/>
      <c r="T22" s="274"/>
      <c r="U22" s="272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35" t="s">
        <v>25</v>
      </c>
      <c r="I23" s="335"/>
      <c r="J23" s="335"/>
      <c r="K23" s="335"/>
      <c r="L23" s="335"/>
      <c r="M23" s="335"/>
      <c r="N23" s="335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203" t="s">
        <v>71</v>
      </c>
      <c r="AB24" s="114"/>
    </row>
    <row r="25" spans="1:28" ht="12.75" customHeight="1">
      <c r="A25" s="160">
        <f>Y29</f>
        <v>9</v>
      </c>
      <c r="B25" s="313" t="str">
        <f>VLOOKUP(A25,'пр.взв.'!B7:E38,2,FALSE)</f>
        <v>БЕКАРЫСТАНОВ Нуржан</v>
      </c>
      <c r="C25" s="112"/>
      <c r="D25" s="112"/>
      <c r="E25" s="112"/>
      <c r="F25" s="112"/>
      <c r="G25" s="112"/>
      <c r="H25" s="112"/>
      <c r="I25" s="206">
        <f>Y30</f>
        <v>14</v>
      </c>
      <c r="J25" s="318" t="e">
        <f>VLOOKUP(I25,'пр.взв.'!B5:D38,2,FALSE)</f>
        <v>#N/A</v>
      </c>
      <c r="K25" s="319"/>
      <c r="L25" s="320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9</v>
      </c>
      <c r="AA25" s="119">
        <f>IF(D29=""," ",IF(D29=E32,C35,D29))</f>
        <v>5</v>
      </c>
      <c r="AB25" s="114"/>
    </row>
    <row r="26" spans="1:28" ht="12.75" customHeight="1">
      <c r="A26" s="159"/>
      <c r="B26" s="314"/>
      <c r="C26" s="161">
        <v>5</v>
      </c>
      <c r="D26" s="162"/>
      <c r="E26" s="163"/>
      <c r="F26" s="163"/>
      <c r="G26" s="163"/>
      <c r="H26" s="163"/>
      <c r="I26" s="207"/>
      <c r="J26" s="321"/>
      <c r="K26" s="322"/>
      <c r="L26" s="323"/>
      <c r="M26" s="130">
        <v>2</v>
      </c>
      <c r="N26" s="162"/>
      <c r="O26" s="162"/>
      <c r="P26" s="162"/>
      <c r="Q26" s="162"/>
      <c r="R26" s="164"/>
      <c r="S26" s="162"/>
      <c r="T26" s="162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14</v>
      </c>
      <c r="AA26" s="119">
        <f>IF(N29=""," ",IF(N29=Q32,M35,N29))</f>
        <v>2</v>
      </c>
      <c r="AB26" s="114"/>
    </row>
    <row r="27" spans="1:28" ht="12.75" customHeight="1">
      <c r="A27" s="165">
        <f>Y25</f>
        <v>5</v>
      </c>
      <c r="B27" s="315" t="str">
        <f>VLOOKUP(A27,'пр.взв.'!B7:D38,2,FALSE)</f>
        <v>ЛАТУШКИН Никита Алексеевич</v>
      </c>
      <c r="C27" s="166"/>
      <c r="D27" s="162"/>
      <c r="E27" s="167"/>
      <c r="F27" s="167"/>
      <c r="G27" s="167"/>
      <c r="H27" s="167"/>
      <c r="I27" s="168">
        <f>Y26</f>
        <v>2</v>
      </c>
      <c r="J27" s="336" t="str">
        <f>VLOOKUP(I27,'пр.взв.'!B7:D38,2,FALSE)</f>
        <v>МИХАЛЬЧЕНКО Роман Александрович</v>
      </c>
      <c r="K27" s="337"/>
      <c r="L27" s="338"/>
      <c r="M27" s="166"/>
      <c r="N27" s="129"/>
      <c r="O27" s="129"/>
      <c r="P27" s="129"/>
      <c r="Q27" s="129"/>
      <c r="R27" s="162"/>
      <c r="S27" s="162"/>
      <c r="T27" s="162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7</v>
      </c>
      <c r="AA27" s="119">
        <f>IF(C32=""," ",IF(C32=D29,C26,C32))</f>
        <v>11</v>
      </c>
      <c r="AB27" s="114"/>
    </row>
    <row r="28" spans="1:28" ht="12.75" customHeight="1" thickBot="1">
      <c r="A28" s="165"/>
      <c r="B28" s="312"/>
      <c r="C28" s="169"/>
      <c r="D28" s="162"/>
      <c r="E28" s="129"/>
      <c r="F28" s="129"/>
      <c r="G28" s="167"/>
      <c r="H28" s="167"/>
      <c r="I28" s="168"/>
      <c r="J28" s="339"/>
      <c r="K28" s="340"/>
      <c r="L28" s="341"/>
      <c r="M28" s="170"/>
      <c r="N28" s="129"/>
      <c r="O28" s="129"/>
      <c r="P28" s="129"/>
      <c r="Q28" s="129"/>
      <c r="R28" s="162"/>
      <c r="S28" s="171"/>
      <c r="T28" s="162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12</v>
      </c>
      <c r="AA28" s="119">
        <f>IF(M32=""," ",IF(M32=N29,M26,M32))</f>
        <v>8</v>
      </c>
      <c r="AB28" s="114"/>
    </row>
    <row r="29" spans="1:28" ht="12.75" customHeight="1">
      <c r="A29" s="165"/>
      <c r="B29" s="172"/>
      <c r="C29" s="169"/>
      <c r="D29" s="130">
        <v>5</v>
      </c>
      <c r="E29" s="129"/>
      <c r="F29" s="129"/>
      <c r="G29" s="167"/>
      <c r="H29" s="167"/>
      <c r="I29" s="168"/>
      <c r="J29" s="152"/>
      <c r="K29" s="172"/>
      <c r="L29" s="173"/>
      <c r="M29" s="170"/>
      <c r="N29" s="330">
        <v>2</v>
      </c>
      <c r="O29" s="331"/>
      <c r="P29" s="331"/>
      <c r="Q29" s="129"/>
      <c r="R29" s="162"/>
      <c r="S29" s="162"/>
      <c r="T29" s="162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5"/>
      <c r="B30" s="175"/>
      <c r="C30" s="169"/>
      <c r="D30" s="166"/>
      <c r="E30" s="129"/>
      <c r="F30" s="112" t="s">
        <v>45</v>
      </c>
      <c r="G30" s="167"/>
      <c r="H30" s="167"/>
      <c r="I30" s="168"/>
      <c r="J30" s="152"/>
      <c r="K30" s="175"/>
      <c r="L30" s="173"/>
      <c r="M30" s="170"/>
      <c r="N30" s="129"/>
      <c r="O30" s="176"/>
      <c r="P30" s="177"/>
      <c r="Q30" s="129"/>
      <c r="R30" s="112" t="s">
        <v>45</v>
      </c>
      <c r="S30" s="162"/>
      <c r="T30" s="162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178">
        <f>Y31</f>
        <v>11</v>
      </c>
      <c r="B31" s="316" t="str">
        <f>VLOOKUP(A31,'пр.взв.'!B7:D38,2,FALSE)</f>
        <v>ГАГАРИН Юрий Анатольевич</v>
      </c>
      <c r="C31" s="179"/>
      <c r="D31" s="180"/>
      <c r="E31" s="134"/>
      <c r="F31" s="129"/>
      <c r="G31" s="129"/>
      <c r="H31" s="129"/>
      <c r="I31" s="208">
        <f>Y32</f>
        <v>12</v>
      </c>
      <c r="J31" s="318" t="e">
        <f>VLOOKUP(I31,'пр.взв.'!B7:D38,2,FALSE)</f>
        <v>#N/A</v>
      </c>
      <c r="K31" s="319"/>
      <c r="L31" s="320"/>
      <c r="M31" s="182"/>
      <c r="N31" s="129"/>
      <c r="O31" s="129"/>
      <c r="P31" s="183"/>
      <c r="Q31" s="129"/>
      <c r="R31" s="162"/>
      <c r="S31" s="162"/>
      <c r="T31" s="162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78"/>
      <c r="B32" s="317"/>
      <c r="C32" s="184">
        <v>11</v>
      </c>
      <c r="D32" s="180"/>
      <c r="E32" s="174">
        <v>6</v>
      </c>
      <c r="F32" s="324" t="str">
        <f>VLOOKUP(E32,'пр.взв.'!B7:D38,2,FALSE)</f>
        <v>КАЖИБАЕВ Ерасыл</v>
      </c>
      <c r="G32" s="325"/>
      <c r="H32" s="326"/>
      <c r="I32" s="209"/>
      <c r="J32" s="321"/>
      <c r="K32" s="322"/>
      <c r="L32" s="323"/>
      <c r="M32" s="184">
        <v>8</v>
      </c>
      <c r="N32" s="185"/>
      <c r="O32" s="185"/>
      <c r="P32" s="183"/>
      <c r="Q32" s="174">
        <v>3</v>
      </c>
      <c r="R32" s="332" t="str">
        <f>VLOOKUP(Q32,'пр.взв.'!B7:D38,2,FALSE)</f>
        <v>ТАЧКОВ Иван Дмитриевич</v>
      </c>
      <c r="S32" s="185"/>
      <c r="T32" s="185"/>
      <c r="U32" s="185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78">
        <f>Y27</f>
        <v>7</v>
      </c>
      <c r="B33" s="315" t="str">
        <f>VLOOKUP(A33,'пр.взв.'!B7:E38,2,FALSE)</f>
        <v>ДЖАНГОЯН Орди Эдикович</v>
      </c>
      <c r="C33" s="176"/>
      <c r="D33" s="180"/>
      <c r="E33" s="186"/>
      <c r="F33" s="327"/>
      <c r="G33" s="328"/>
      <c r="H33" s="329"/>
      <c r="I33" s="187">
        <f>Y28</f>
        <v>8</v>
      </c>
      <c r="J33" s="342" t="str">
        <f>VLOOKUP(I33,'пр.взв.'!B7:D38,2,FALSE)</f>
        <v>ТУНАКОВ Александр Сергеевич</v>
      </c>
      <c r="K33" s="343"/>
      <c r="L33" s="344"/>
      <c r="M33" s="188"/>
      <c r="N33" s="185"/>
      <c r="O33" s="185"/>
      <c r="P33" s="183"/>
      <c r="Q33" s="176"/>
      <c r="R33" s="333"/>
      <c r="S33" s="185"/>
      <c r="T33" s="185"/>
      <c r="U33" s="185"/>
      <c r="V33" s="123"/>
      <c r="W33" s="112"/>
      <c r="X33" s="114"/>
      <c r="Y33" s="118">
        <f>IF(G10=I14,G18,G10)</f>
        <v>3</v>
      </c>
      <c r="Z33" s="114"/>
      <c r="AA33" s="114"/>
      <c r="AB33" s="114"/>
    </row>
    <row r="34" spans="1:28" ht="13.5" customHeight="1" thickBot="1">
      <c r="A34" s="189"/>
      <c r="B34" s="312"/>
      <c r="C34" s="162"/>
      <c r="D34" s="180"/>
      <c r="E34" s="129"/>
      <c r="F34" s="129"/>
      <c r="G34" s="129"/>
      <c r="H34" s="129"/>
      <c r="I34" s="187"/>
      <c r="J34" s="345"/>
      <c r="K34" s="346"/>
      <c r="L34" s="347"/>
      <c r="M34" s="129"/>
      <c r="N34" s="129"/>
      <c r="O34" s="129"/>
      <c r="P34" s="183"/>
      <c r="Q34" s="129"/>
      <c r="R34" s="162"/>
      <c r="S34" s="162"/>
      <c r="T34" s="162"/>
      <c r="U34" s="123"/>
      <c r="V34" s="123"/>
      <c r="W34" s="112"/>
      <c r="X34" s="114"/>
      <c r="Y34" s="118">
        <f>IF(O10=M14,O18,O10)</f>
        <v>6</v>
      </c>
      <c r="Z34" s="114"/>
      <c r="AA34" s="114"/>
      <c r="AB34" s="114"/>
    </row>
    <row r="35" spans="1:28" ht="12.75">
      <c r="A35" s="123"/>
      <c r="B35" s="162"/>
      <c r="C35" s="181">
        <f>Y34</f>
        <v>6</v>
      </c>
      <c r="D35" s="311" t="str">
        <f>VLOOKUP(C35,'пр.взв.'!B7:D38,2,FALSE)</f>
        <v>КАЖИБАЕВ Ерасыл</v>
      </c>
      <c r="E35" s="129"/>
      <c r="F35" s="129"/>
      <c r="G35" s="129"/>
      <c r="H35" s="129"/>
      <c r="I35" s="134"/>
      <c r="J35" s="167"/>
      <c r="K35" s="129"/>
      <c r="L35" s="129"/>
      <c r="M35" s="181">
        <f>Y33</f>
        <v>3</v>
      </c>
      <c r="N35" s="305" t="str">
        <f>VLOOKUP(M35,'пр.взв.'!B7:D38,2,FALSE)</f>
        <v>ТАЧКОВ Иван Дмитриевич</v>
      </c>
      <c r="O35" s="306"/>
      <c r="P35" s="307"/>
      <c r="Q35" s="129"/>
      <c r="R35" s="162"/>
      <c r="S35" s="162"/>
      <c r="T35" s="162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2"/>
      <c r="C36" s="204"/>
      <c r="D36" s="312"/>
      <c r="E36" s="129"/>
      <c r="F36" s="129"/>
      <c r="G36" s="129"/>
      <c r="H36" s="129"/>
      <c r="I36" s="129"/>
      <c r="J36" s="167"/>
      <c r="K36" s="129"/>
      <c r="L36" s="129"/>
      <c r="M36" s="129"/>
      <c r="N36" s="308"/>
      <c r="O36" s="309"/>
      <c r="P36" s="310"/>
      <c r="Q36" s="129"/>
      <c r="R36" s="162"/>
      <c r="S36" s="162"/>
      <c r="T36" s="162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0"/>
      <c r="B37" s="191"/>
      <c r="C37" s="191"/>
      <c r="D37" s="192"/>
      <c r="E37" s="193"/>
      <c r="F37" s="193"/>
      <c r="G37" s="193"/>
      <c r="H37" s="194"/>
      <c r="I37" s="194"/>
      <c r="J37" s="194"/>
      <c r="K37" s="193"/>
      <c r="L37" s="193"/>
      <c r="M37" s="193"/>
      <c r="N37" s="193"/>
      <c r="O37" s="193"/>
      <c r="P37" s="193"/>
      <c r="Q37" s="193"/>
      <c r="R37" s="191"/>
      <c r="S37" s="191"/>
      <c r="T37" s="191"/>
      <c r="U37" s="191"/>
      <c r="V37" s="191"/>
      <c r="W37" s="112"/>
      <c r="X37" s="114"/>
      <c r="Y37" s="114"/>
      <c r="Z37" s="114"/>
      <c r="AA37" s="114"/>
      <c r="AB37" s="114"/>
    </row>
    <row r="38" spans="1:28" ht="15">
      <c r="A38" s="304" t="str">
        <f>HYPERLINK('[1]реквизиты'!$A$6)</f>
        <v>Гл. судья, судья МК</v>
      </c>
      <c r="B38" s="304"/>
      <c r="C38" s="304"/>
      <c r="D38" s="112"/>
      <c r="E38" s="195"/>
      <c r="F38" s="196"/>
      <c r="G38" s="112"/>
      <c r="H38" s="112"/>
      <c r="I38" s="112"/>
      <c r="J38" s="197" t="str">
        <f>Итоговый!G40</f>
        <v>Б.Л.Сова</v>
      </c>
      <c r="K38" s="124"/>
      <c r="L38" s="112"/>
      <c r="M38" s="112"/>
      <c r="N38" s="155"/>
      <c r="O38" s="198" t="str">
        <f>Итоговый!G41</f>
        <v>/Россия/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199" t="str">
        <f>HYPERLINK('[1]реквизиты'!$A$8)</f>
        <v>Гл. секретарь, судья МК</v>
      </c>
      <c r="B40" s="200"/>
      <c r="C40" s="201"/>
      <c r="D40" s="202"/>
      <c r="E40" s="202"/>
      <c r="F40" s="123"/>
      <c r="G40" s="123"/>
      <c r="H40" s="123"/>
      <c r="I40" s="123"/>
      <c r="J40" s="197" t="str">
        <f>Итоговый!G43</f>
        <v>А.В.Поляков</v>
      </c>
      <c r="K40" s="155"/>
      <c r="L40" s="155"/>
      <c r="M40" s="155"/>
      <c r="N40" s="112"/>
      <c r="O40" s="198" t="str">
        <f>Итоговый!G44</f>
        <v>/Россия/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6"/>
      <c r="E41" s="196"/>
      <c r="F41" s="196"/>
      <c r="G41" s="202"/>
      <c r="H41" s="202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7:T8"/>
    <mergeCell ref="I8:M9"/>
    <mergeCell ref="R9:R10"/>
    <mergeCell ref="T9:T10"/>
    <mergeCell ref="S9:S10"/>
    <mergeCell ref="F14:G14"/>
    <mergeCell ref="D13:D14"/>
    <mergeCell ref="S13:S14"/>
    <mergeCell ref="R13:R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F39">
      <selection activeCell="T61" sqref="K56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10" t="s">
        <v>38</v>
      </c>
      <c r="C1" s="410"/>
      <c r="D1" s="410"/>
      <c r="E1" s="410"/>
      <c r="F1" s="410"/>
      <c r="G1" s="410"/>
      <c r="H1" s="410"/>
      <c r="I1" s="410"/>
      <c r="J1" s="410"/>
      <c r="L1" s="410" t="s">
        <v>38</v>
      </c>
      <c r="M1" s="410"/>
      <c r="N1" s="410"/>
      <c r="O1" s="410"/>
      <c r="P1" s="410"/>
      <c r="Q1" s="410"/>
      <c r="R1" s="410"/>
      <c r="S1" s="410"/>
      <c r="T1" s="410"/>
    </row>
    <row r="2" spans="2:20" ht="15.75" customHeight="1">
      <c r="B2" s="411" t="str">
        <f>'пр.взв.'!D4</f>
        <v>в.к. св.100  кг.</v>
      </c>
      <c r="C2" s="412"/>
      <c r="D2" s="412"/>
      <c r="E2" s="412"/>
      <c r="F2" s="412"/>
      <c r="G2" s="412"/>
      <c r="H2" s="412"/>
      <c r="I2" s="412"/>
      <c r="J2" s="412"/>
      <c r="L2" s="411" t="str">
        <f>B2</f>
        <v>в.к. св.100  кг.</v>
      </c>
      <c r="M2" s="412"/>
      <c r="N2" s="412"/>
      <c r="O2" s="412"/>
      <c r="P2" s="412"/>
      <c r="Q2" s="412"/>
      <c r="R2" s="412"/>
      <c r="S2" s="412"/>
      <c r="T2" s="412"/>
    </row>
    <row r="4" spans="2:20" ht="16.5" thickBot="1">
      <c r="B4" s="75" t="s">
        <v>33</v>
      </c>
      <c r="C4" s="77" t="s">
        <v>39</v>
      </c>
      <c r="D4" s="76" t="s">
        <v>36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39</v>
      </c>
      <c r="N4" s="76" t="s">
        <v>36</v>
      </c>
      <c r="O4" s="76"/>
      <c r="P4" s="77"/>
      <c r="Q4" s="75"/>
      <c r="R4" s="77"/>
      <c r="S4" s="77"/>
      <c r="T4" s="77"/>
    </row>
    <row r="5" spans="1:20" ht="12.75" customHeight="1">
      <c r="A5" s="371" t="s">
        <v>40</v>
      </c>
      <c r="B5" s="408" t="s">
        <v>4</v>
      </c>
      <c r="C5" s="375" t="s">
        <v>5</v>
      </c>
      <c r="D5" s="358" t="s">
        <v>13</v>
      </c>
      <c r="E5" s="362" t="s">
        <v>14</v>
      </c>
      <c r="F5" s="363"/>
      <c r="G5" s="375" t="s">
        <v>15</v>
      </c>
      <c r="H5" s="404" t="s">
        <v>41</v>
      </c>
      <c r="I5" s="394" t="s">
        <v>16</v>
      </c>
      <c r="J5" s="396" t="s">
        <v>17</v>
      </c>
      <c r="K5" s="371" t="s">
        <v>40</v>
      </c>
      <c r="L5" s="408" t="s">
        <v>4</v>
      </c>
      <c r="M5" s="375" t="s">
        <v>5</v>
      </c>
      <c r="N5" s="358" t="s">
        <v>13</v>
      </c>
      <c r="O5" s="362" t="s">
        <v>14</v>
      </c>
      <c r="P5" s="363"/>
      <c r="Q5" s="375" t="s">
        <v>15</v>
      </c>
      <c r="R5" s="404" t="s">
        <v>41</v>
      </c>
      <c r="S5" s="394" t="s">
        <v>16</v>
      </c>
      <c r="T5" s="396" t="s">
        <v>17</v>
      </c>
    </row>
    <row r="6" spans="1:20" ht="13.5" customHeight="1" thickBot="1">
      <c r="A6" s="372"/>
      <c r="B6" s="409" t="s">
        <v>34</v>
      </c>
      <c r="C6" s="376"/>
      <c r="D6" s="377"/>
      <c r="E6" s="364"/>
      <c r="F6" s="365"/>
      <c r="G6" s="376"/>
      <c r="H6" s="405"/>
      <c r="I6" s="395"/>
      <c r="J6" s="397" t="s">
        <v>35</v>
      </c>
      <c r="K6" s="372"/>
      <c r="L6" s="409" t="s">
        <v>34</v>
      </c>
      <c r="M6" s="376"/>
      <c r="N6" s="377"/>
      <c r="O6" s="364"/>
      <c r="P6" s="365"/>
      <c r="Q6" s="376"/>
      <c r="R6" s="405"/>
      <c r="S6" s="395"/>
      <c r="T6" s="397" t="s">
        <v>35</v>
      </c>
    </row>
    <row r="7" spans="1:20" ht="12.75" customHeight="1">
      <c r="A7" s="413">
        <v>1</v>
      </c>
      <c r="B7" s="416">
        <v>1</v>
      </c>
      <c r="C7" s="399" t="str">
        <f>VLOOKUP(B7,'пр.взв.'!B7:E70,2,FALSE)</f>
        <v>ОСИПЕНКО Артем Иванович</v>
      </c>
      <c r="D7" s="354" t="str">
        <f>VLOOKUP(B7,'пр.взв.'!B7:F106,3,FALSE)</f>
        <v>1988 ЗМС</v>
      </c>
      <c r="E7" s="354" t="str">
        <f>VLOOKUP(C7,'пр.взв.'!C7:G106,3,FALSE)</f>
        <v>RUS</v>
      </c>
      <c r="F7" s="354" t="str">
        <f>VLOOKUP(B7,'пр.взв.'!B7:G106,5,FALSE)</f>
        <v>Брянская обл.</v>
      </c>
      <c r="G7" s="386"/>
      <c r="H7" s="387"/>
      <c r="I7" s="257"/>
      <c r="J7" s="234"/>
      <c r="K7" s="413">
        <v>5</v>
      </c>
      <c r="L7" s="416">
        <v>2</v>
      </c>
      <c r="M7" s="390" t="str">
        <f>VLOOKUP(L7,'пр.взв.'!B7:E70,2,FALSE)</f>
        <v>МИХАЛЬЧЕНКО Роман Александрович</v>
      </c>
      <c r="N7" s="354" t="str">
        <f>VLOOKUP(L7,'пр.взв.'!B7:F106,3,FALSE)</f>
        <v>1987 МСМК</v>
      </c>
      <c r="O7" s="354" t="str">
        <f>VLOOKUP(M7,'пр.взв.'!C7:G106,3,FALSE)</f>
        <v>RUS</v>
      </c>
      <c r="P7" s="354" t="str">
        <f>VLOOKUP(L7,'пр.взв.'!B7:G106,5,FALSE)</f>
        <v>Курганская обл.</v>
      </c>
      <c r="Q7" s="386"/>
      <c r="R7" s="387"/>
      <c r="S7" s="257"/>
      <c r="T7" s="234"/>
    </row>
    <row r="8" spans="1:20" ht="12.75" customHeight="1">
      <c r="A8" s="414"/>
      <c r="B8" s="417"/>
      <c r="C8" s="400"/>
      <c r="D8" s="355"/>
      <c r="E8" s="355"/>
      <c r="F8" s="355"/>
      <c r="G8" s="355"/>
      <c r="H8" s="355"/>
      <c r="I8" s="236"/>
      <c r="J8" s="240"/>
      <c r="K8" s="414"/>
      <c r="L8" s="417"/>
      <c r="M8" s="391"/>
      <c r="N8" s="355"/>
      <c r="O8" s="355"/>
      <c r="P8" s="355"/>
      <c r="Q8" s="355"/>
      <c r="R8" s="355"/>
      <c r="S8" s="236"/>
      <c r="T8" s="240"/>
    </row>
    <row r="9" spans="1:20" ht="12.75" customHeight="1">
      <c r="A9" s="414"/>
      <c r="B9" s="417">
        <v>9</v>
      </c>
      <c r="C9" s="384" t="str">
        <f>VLOOKUP(B9,'пр.взв.'!B7:E70,2,FALSE)</f>
        <v>БЕКАРЫСТАНОВ Нуржан</v>
      </c>
      <c r="D9" s="356" t="str">
        <f>VLOOKUP(B9,'пр.взв.'!B7:F108,3,FALSE)</f>
        <v>1993 КМС</v>
      </c>
      <c r="E9" s="356" t="str">
        <f>VLOOKUP(C9,'пр.взв.'!C7:G108,3,FALSE)</f>
        <v>KAZ</v>
      </c>
      <c r="F9" s="356" t="e">
        <f>VLOOKUP(B9,'пр.взв.'!B9:G108,5,FALSE)</f>
        <v>#N/A</v>
      </c>
      <c r="G9" s="380"/>
      <c r="H9" s="380"/>
      <c r="I9" s="233"/>
      <c r="J9" s="233"/>
      <c r="K9" s="414"/>
      <c r="L9" s="417">
        <v>10</v>
      </c>
      <c r="M9" s="392" t="str">
        <f>VLOOKUP(L9,'пр.взв.'!B7:E70,2,FALSE)</f>
        <v>ДЕМЕНКОВ Александр Михайлович</v>
      </c>
      <c r="N9" s="356" t="str">
        <f>VLOOKUP(L9,'пр.взв.'!B7:F108,3,FALSE)</f>
        <v>1997 КМС</v>
      </c>
      <c r="O9" s="356" t="str">
        <f>VLOOKUP(M9,'пр.взв.'!C7:G108,3,FALSE)</f>
        <v>RUS</v>
      </c>
      <c r="P9" s="356" t="str">
        <f>VLOOKUP(L9,'пр.взв.'!B9:G108,5,FALSE)</f>
        <v>Москва</v>
      </c>
      <c r="Q9" s="380"/>
      <c r="R9" s="380"/>
      <c r="S9" s="233"/>
      <c r="T9" s="233"/>
    </row>
    <row r="10" spans="1:20" ht="13.5" customHeight="1" thickBot="1">
      <c r="A10" s="415"/>
      <c r="B10" s="418"/>
      <c r="C10" s="385"/>
      <c r="D10" s="357"/>
      <c r="E10" s="357"/>
      <c r="F10" s="357"/>
      <c r="G10" s="381"/>
      <c r="H10" s="381"/>
      <c r="I10" s="379"/>
      <c r="J10" s="379"/>
      <c r="K10" s="415"/>
      <c r="L10" s="418"/>
      <c r="M10" s="393"/>
      <c r="N10" s="357"/>
      <c r="O10" s="357"/>
      <c r="P10" s="357"/>
      <c r="Q10" s="381"/>
      <c r="R10" s="381"/>
      <c r="S10" s="379"/>
      <c r="T10" s="379"/>
    </row>
    <row r="11" spans="1:20" ht="12.75" customHeight="1" hidden="1">
      <c r="A11" s="413">
        <v>2</v>
      </c>
      <c r="B11" s="419">
        <v>5</v>
      </c>
      <c r="C11" s="420" t="str">
        <f>VLOOKUP(B11,'пр.взв.'!B7:E70,2,FALSE)</f>
        <v>ЛАТУШКИН Никита Алексеевич</v>
      </c>
      <c r="D11" s="378" t="str">
        <f>VLOOKUP(B11,'пр.взв.'!B7:F110,3,FALSE)</f>
        <v>1995 КМС</v>
      </c>
      <c r="E11" s="378" t="str">
        <f>VLOOKUP(C11,'пр.взв.'!C7:G110,3,FALSE)</f>
        <v>RUS</v>
      </c>
      <c r="F11" s="354" t="str">
        <f>VLOOKUP(B11,'пр.взв.'!B11:G110,5,FALSE)</f>
        <v>Новосибирская обл.</v>
      </c>
      <c r="G11" s="401"/>
      <c r="H11" s="402"/>
      <c r="I11" s="403"/>
      <c r="J11" s="378"/>
      <c r="K11" s="413">
        <v>6</v>
      </c>
      <c r="L11" s="416">
        <v>6</v>
      </c>
      <c r="M11" s="421" t="str">
        <f>VLOOKUP(L11,'пр.взв.'!B7:E70,2,FALSE)</f>
        <v>КАЖИБАЕВ Ерасыл</v>
      </c>
      <c r="N11" s="378" t="str">
        <f>VLOOKUP(L11,'пр.взв.'!B7:F110,3,FALSE)</f>
        <v>1994 МС</v>
      </c>
      <c r="O11" s="378" t="str">
        <f>VLOOKUP(M11,'пр.взв.'!C7:G110,3,FALSE)</f>
        <v>KAZ</v>
      </c>
      <c r="P11" s="354" t="str">
        <f>VLOOKUP(L11,'пр.взв.'!B11:G110,5,FALSE)</f>
        <v>Казахстан</v>
      </c>
      <c r="Q11" s="401"/>
      <c r="R11" s="402"/>
      <c r="S11" s="403"/>
      <c r="T11" s="378"/>
    </row>
    <row r="12" spans="1:20" ht="12.75" customHeight="1" hidden="1">
      <c r="A12" s="414"/>
      <c r="B12" s="417"/>
      <c r="C12" s="400"/>
      <c r="D12" s="355"/>
      <c r="E12" s="355"/>
      <c r="F12" s="355"/>
      <c r="G12" s="355"/>
      <c r="H12" s="355"/>
      <c r="I12" s="236"/>
      <c r="J12" s="240"/>
      <c r="K12" s="414"/>
      <c r="L12" s="417"/>
      <c r="M12" s="391"/>
      <c r="N12" s="355"/>
      <c r="O12" s="355"/>
      <c r="P12" s="355"/>
      <c r="Q12" s="355"/>
      <c r="R12" s="355"/>
      <c r="S12" s="236"/>
      <c r="T12" s="240"/>
    </row>
    <row r="13" spans="1:20" ht="12.75" customHeight="1" hidden="1">
      <c r="A13" s="414"/>
      <c r="B13" s="417">
        <v>13</v>
      </c>
      <c r="C13" s="384" t="e">
        <f>VLOOKUP(B13,'пр.взв.'!B7:E70,2,FALSE)</f>
        <v>#N/A</v>
      </c>
      <c r="D13" s="356" t="e">
        <f>VLOOKUP(B13,'пр.взв.'!B7:F112,3,FALSE)</f>
        <v>#N/A</v>
      </c>
      <c r="E13" s="356" t="e">
        <f>VLOOKUP(C13,'пр.взв.'!C7:G112,3,FALSE)</f>
        <v>#N/A</v>
      </c>
      <c r="F13" s="356" t="e">
        <f>VLOOKUP(B13,'пр.взв.'!B13:G112,5,FALSE)</f>
        <v>#N/A</v>
      </c>
      <c r="G13" s="380"/>
      <c r="H13" s="380"/>
      <c r="I13" s="233"/>
      <c r="J13" s="233"/>
      <c r="K13" s="414"/>
      <c r="L13" s="417">
        <v>14</v>
      </c>
      <c r="M13" s="392" t="e">
        <f>VLOOKUP(L13,'пр.взв.'!B7:E70,2,FALSE)</f>
        <v>#N/A</v>
      </c>
      <c r="N13" s="356" t="e">
        <f>VLOOKUP(L13,'пр.взв.'!B7:F112,3,FALSE)</f>
        <v>#N/A</v>
      </c>
      <c r="O13" s="356" t="e">
        <f>VLOOKUP(M13,'пр.взв.'!C7:G112,3,FALSE)</f>
        <v>#N/A</v>
      </c>
      <c r="P13" s="356" t="e">
        <f>VLOOKUP(L13,'пр.взв.'!B13:G112,5,FALSE)</f>
        <v>#N/A</v>
      </c>
      <c r="Q13" s="380"/>
      <c r="R13" s="380"/>
      <c r="S13" s="233"/>
      <c r="T13" s="233"/>
    </row>
    <row r="14" spans="1:20" ht="13.5" customHeight="1" hidden="1" thickBot="1">
      <c r="A14" s="415"/>
      <c r="B14" s="418"/>
      <c r="C14" s="385"/>
      <c r="D14" s="357"/>
      <c r="E14" s="357"/>
      <c r="F14" s="357"/>
      <c r="G14" s="381"/>
      <c r="H14" s="381"/>
      <c r="I14" s="379"/>
      <c r="J14" s="379"/>
      <c r="K14" s="415"/>
      <c r="L14" s="422"/>
      <c r="M14" s="393"/>
      <c r="N14" s="357"/>
      <c r="O14" s="357"/>
      <c r="P14" s="357"/>
      <c r="Q14" s="381"/>
      <c r="R14" s="381"/>
      <c r="S14" s="379"/>
      <c r="T14" s="379"/>
    </row>
    <row r="15" spans="1:20" ht="12.75" customHeight="1">
      <c r="A15" s="413">
        <v>3</v>
      </c>
      <c r="B15" s="419">
        <v>3</v>
      </c>
      <c r="C15" s="399" t="str">
        <f>VLOOKUP(B15,'пр.взв.'!B7:E70,2,FALSE)</f>
        <v>ТАЧКОВ Иван Дмитриевич</v>
      </c>
      <c r="D15" s="354" t="str">
        <f>VLOOKUP(B15,'пр.взв.'!B7:F114,3,FALSE)</f>
        <v>1997 МС</v>
      </c>
      <c r="E15" s="354" t="str">
        <f>VLOOKUP(C15,'пр.взв.'!C7:G114,3,FALSE)</f>
        <v>RUS</v>
      </c>
      <c r="F15" s="354" t="str">
        <f>VLOOKUP(B15,'пр.взв.'!B1:G114,5,FALSE)</f>
        <v>Курганская обл.</v>
      </c>
      <c r="G15" s="386"/>
      <c r="H15" s="387"/>
      <c r="I15" s="257"/>
      <c r="J15" s="234"/>
      <c r="K15" s="413">
        <v>7</v>
      </c>
      <c r="L15" s="419">
        <v>4</v>
      </c>
      <c r="M15" s="390" t="str">
        <f>VLOOKUP(L15,'пр.взв.'!B7:E70,2,FALSE)</f>
        <v>РЫБАК Юрий</v>
      </c>
      <c r="N15" s="354" t="str">
        <f>VLOOKUP(L15,'пр.взв.'!B7:F114,3,FALSE)</f>
        <v>1979 ЗМС</v>
      </c>
      <c r="O15" s="354" t="str">
        <f>VLOOKUP(M15,'пр.взв.'!C7:G114,3,FALSE)</f>
        <v>BLR</v>
      </c>
      <c r="P15" s="354" t="str">
        <f>VLOOKUP(L15,'пр.взв.'!B1:G114,5,FALSE)</f>
        <v>Беларусь</v>
      </c>
      <c r="Q15" s="386"/>
      <c r="R15" s="387"/>
      <c r="S15" s="257"/>
      <c r="T15" s="234"/>
    </row>
    <row r="16" spans="1:20" ht="12.75" customHeight="1">
      <c r="A16" s="414"/>
      <c r="B16" s="417"/>
      <c r="C16" s="400"/>
      <c r="D16" s="355"/>
      <c r="E16" s="355"/>
      <c r="F16" s="355"/>
      <c r="G16" s="355"/>
      <c r="H16" s="355"/>
      <c r="I16" s="236"/>
      <c r="J16" s="240"/>
      <c r="K16" s="414"/>
      <c r="L16" s="417"/>
      <c r="M16" s="391"/>
      <c r="N16" s="355"/>
      <c r="O16" s="355"/>
      <c r="P16" s="355"/>
      <c r="Q16" s="355"/>
      <c r="R16" s="355"/>
      <c r="S16" s="236"/>
      <c r="T16" s="240"/>
    </row>
    <row r="17" spans="1:20" ht="12.75" customHeight="1">
      <c r="A17" s="414"/>
      <c r="B17" s="417">
        <v>11</v>
      </c>
      <c r="C17" s="384" t="str">
        <f>VLOOKUP(B17,'пр.взв.'!B7:E70,2,FALSE)</f>
        <v>ГАГАРИН Юрий Анатольевич</v>
      </c>
      <c r="D17" s="356" t="str">
        <f>VLOOKUP(B17,'пр.взв.'!B7:F116,3,FALSE)</f>
        <v>1984 КМС</v>
      </c>
      <c r="E17" s="356" t="str">
        <f>VLOOKUP(C17,'пр.взв.'!C7:G116,3,FALSE)</f>
        <v>RUS</v>
      </c>
      <c r="F17" s="356" t="str">
        <f>VLOOKUP(B17,'пр.взв.'!B17:G116,5,FALSE)</f>
        <v>Нижегородская обл.</v>
      </c>
      <c r="G17" s="380"/>
      <c r="H17" s="380"/>
      <c r="I17" s="233"/>
      <c r="J17" s="233"/>
      <c r="K17" s="414"/>
      <c r="L17" s="417">
        <v>12</v>
      </c>
      <c r="M17" s="392" t="e">
        <f>VLOOKUP(L17,'пр.взв.'!B7:E70,2,FALSE)</f>
        <v>#N/A</v>
      </c>
      <c r="N17" s="356" t="e">
        <f>VLOOKUP(L17,'пр.взв.'!B7:F116,3,FALSE)</f>
        <v>#N/A</v>
      </c>
      <c r="O17" s="356" t="e">
        <f>VLOOKUP(M17,'пр.взв.'!C7:G116,3,FALSE)</f>
        <v>#N/A</v>
      </c>
      <c r="P17" s="356" t="e">
        <f>VLOOKUP(L17,'пр.взв.'!B17:G116,5,FALSE)</f>
        <v>#N/A</v>
      </c>
      <c r="Q17" s="380"/>
      <c r="R17" s="380"/>
      <c r="S17" s="233"/>
      <c r="T17" s="233"/>
    </row>
    <row r="18" spans="1:20" ht="13.5" customHeight="1" thickBot="1">
      <c r="A18" s="415"/>
      <c r="B18" s="418"/>
      <c r="C18" s="385"/>
      <c r="D18" s="357"/>
      <c r="E18" s="357"/>
      <c r="F18" s="357"/>
      <c r="G18" s="381"/>
      <c r="H18" s="381"/>
      <c r="I18" s="379"/>
      <c r="J18" s="379"/>
      <c r="K18" s="415"/>
      <c r="L18" s="418"/>
      <c r="M18" s="393"/>
      <c r="N18" s="357"/>
      <c r="O18" s="357"/>
      <c r="P18" s="357"/>
      <c r="Q18" s="381"/>
      <c r="R18" s="381"/>
      <c r="S18" s="379"/>
      <c r="T18" s="379"/>
    </row>
    <row r="19" spans="1:20" ht="12.75" customHeight="1">
      <c r="A19" s="413">
        <v>4</v>
      </c>
      <c r="B19" s="419">
        <v>7</v>
      </c>
      <c r="C19" s="420" t="str">
        <f>VLOOKUP(B19,'пр.взв.'!B7:E70,2,FALSE)</f>
        <v>ДЖАНГОЯН Орди Эдикович</v>
      </c>
      <c r="D19" s="354" t="str">
        <f>VLOOKUP(B19,'пр.взв.'!B7:F118,3,FALSE)</f>
        <v>1995 КМС</v>
      </c>
      <c r="E19" s="354" t="str">
        <f>VLOOKUP(C19,'пр.взв.'!C7:G118,3,FALSE)</f>
        <v>RUS</v>
      </c>
      <c r="F19" s="354" t="str">
        <f>VLOOKUP(B19,'пр.взв.'!B19:G118,5,FALSE)</f>
        <v>Краснодарский кр.</v>
      </c>
      <c r="G19" s="355"/>
      <c r="H19" s="423"/>
      <c r="I19" s="236"/>
      <c r="J19" s="356"/>
      <c r="K19" s="413">
        <v>8</v>
      </c>
      <c r="L19" s="416">
        <v>8</v>
      </c>
      <c r="M19" s="421" t="str">
        <f>VLOOKUP(L19,'пр.взв.'!B7:E70,2,FALSE)</f>
        <v>ТУНАКОВ Александр Сергеевич</v>
      </c>
      <c r="N19" s="354" t="str">
        <f>VLOOKUP(L19,'пр.взв.'!B7:F118,3,FALSE)</f>
        <v>1994 МС</v>
      </c>
      <c r="O19" s="354" t="str">
        <f>VLOOKUP(M19,'пр.взв.'!C7:G118,3,FALSE)</f>
        <v>RUS</v>
      </c>
      <c r="P19" s="354" t="str">
        <f>VLOOKUP(L19,'пр.взв.'!B19:G118,5,FALSE)</f>
        <v>Нижегородская обл.</v>
      </c>
      <c r="Q19" s="355"/>
      <c r="R19" s="423"/>
      <c r="S19" s="236"/>
      <c r="T19" s="356"/>
    </row>
    <row r="20" spans="1:20" ht="12.75" customHeight="1">
      <c r="A20" s="414"/>
      <c r="B20" s="417"/>
      <c r="C20" s="400"/>
      <c r="D20" s="355"/>
      <c r="E20" s="355"/>
      <c r="F20" s="355"/>
      <c r="G20" s="355"/>
      <c r="H20" s="355"/>
      <c r="I20" s="236"/>
      <c r="J20" s="240"/>
      <c r="K20" s="414"/>
      <c r="L20" s="417"/>
      <c r="M20" s="391"/>
      <c r="N20" s="355"/>
      <c r="O20" s="355"/>
      <c r="P20" s="355"/>
      <c r="Q20" s="355"/>
      <c r="R20" s="355"/>
      <c r="S20" s="236"/>
      <c r="T20" s="240"/>
    </row>
    <row r="21" spans="1:20" ht="12.75" customHeight="1">
      <c r="A21" s="414"/>
      <c r="B21" s="417">
        <v>15</v>
      </c>
      <c r="C21" s="384" t="e">
        <f>VLOOKUP(B21,'пр.взв.'!B7:E70,2,FALSE)</f>
        <v>#N/A</v>
      </c>
      <c r="D21" s="356" t="e">
        <f>VLOOKUP(B21,'пр.взв.'!B7:F120,3,FALSE)</f>
        <v>#N/A</v>
      </c>
      <c r="E21" s="356" t="e">
        <f>VLOOKUP(C21,'пр.взв.'!C7:G120,3,FALSE)</f>
        <v>#N/A</v>
      </c>
      <c r="F21" s="354" t="e">
        <f>VLOOKUP(B21,'пр.взв.'!B21:G120,5,FALSE)</f>
        <v>#N/A</v>
      </c>
      <c r="G21" s="380"/>
      <c r="H21" s="380"/>
      <c r="I21" s="233"/>
      <c r="J21" s="233"/>
      <c r="K21" s="414"/>
      <c r="L21" s="417">
        <v>16</v>
      </c>
      <c r="M21" s="392" t="e">
        <f>VLOOKUP(L21,'пр.взв.'!B7:E70,2,FALSE)</f>
        <v>#N/A</v>
      </c>
      <c r="N21" s="356" t="e">
        <f>VLOOKUP(L21,'пр.взв.'!B7:F120,3,FALSE)</f>
        <v>#N/A</v>
      </c>
      <c r="O21" s="356" t="e">
        <f>VLOOKUP(M21,'пр.взв.'!C7:G120,3,FALSE)</f>
        <v>#N/A</v>
      </c>
      <c r="P21" s="354" t="e">
        <f>VLOOKUP(L21,'пр.взв.'!B21:G120,5,FALSE)</f>
        <v>#N/A</v>
      </c>
      <c r="Q21" s="380"/>
      <c r="R21" s="380"/>
      <c r="S21" s="233"/>
      <c r="T21" s="233"/>
    </row>
    <row r="22" spans="1:20" ht="12.75" customHeight="1" thickBot="1">
      <c r="A22" s="415"/>
      <c r="B22" s="418"/>
      <c r="C22" s="385"/>
      <c r="D22" s="357"/>
      <c r="E22" s="357"/>
      <c r="F22" s="357"/>
      <c r="G22" s="381"/>
      <c r="H22" s="381"/>
      <c r="I22" s="379"/>
      <c r="J22" s="379"/>
      <c r="K22" s="415"/>
      <c r="L22" s="418"/>
      <c r="M22" s="393"/>
      <c r="N22" s="357"/>
      <c r="O22" s="357"/>
      <c r="P22" s="357"/>
      <c r="Q22" s="381"/>
      <c r="R22" s="381"/>
      <c r="S22" s="379"/>
      <c r="T22" s="379"/>
    </row>
    <row r="24" spans="2:20" ht="16.5" thickBot="1">
      <c r="B24" s="75" t="s">
        <v>33</v>
      </c>
      <c r="C24" s="77" t="s">
        <v>39</v>
      </c>
      <c r="D24" s="76" t="s">
        <v>37</v>
      </c>
      <c r="E24" s="76"/>
      <c r="F24" s="77"/>
      <c r="G24" s="75" t="str">
        <f>B2</f>
        <v>в.к. св.100  кг.</v>
      </c>
      <c r="H24" s="77"/>
      <c r="I24" s="77"/>
      <c r="J24" s="77"/>
      <c r="K24" s="77"/>
      <c r="L24" s="75" t="s">
        <v>1</v>
      </c>
      <c r="M24" s="77" t="s">
        <v>39</v>
      </c>
      <c r="N24" s="76" t="s">
        <v>37</v>
      </c>
      <c r="O24" s="76"/>
      <c r="P24" s="77"/>
      <c r="Q24" s="75" t="str">
        <f>L2</f>
        <v>в.к. св.100  кг.</v>
      </c>
      <c r="R24" s="77"/>
      <c r="S24" s="77"/>
      <c r="T24" s="77"/>
    </row>
    <row r="25" spans="1:20" ht="12.75" customHeight="1">
      <c r="A25" s="371" t="s">
        <v>40</v>
      </c>
      <c r="B25" s="373" t="s">
        <v>4</v>
      </c>
      <c r="C25" s="375" t="s">
        <v>5</v>
      </c>
      <c r="D25" s="358" t="s">
        <v>13</v>
      </c>
      <c r="E25" s="362" t="s">
        <v>14</v>
      </c>
      <c r="F25" s="363"/>
      <c r="G25" s="375" t="s">
        <v>15</v>
      </c>
      <c r="H25" s="404" t="s">
        <v>41</v>
      </c>
      <c r="I25" s="394" t="s">
        <v>16</v>
      </c>
      <c r="J25" s="396" t="s">
        <v>17</v>
      </c>
      <c r="K25" s="371" t="s">
        <v>40</v>
      </c>
      <c r="L25" s="373" t="s">
        <v>4</v>
      </c>
      <c r="M25" s="375" t="s">
        <v>5</v>
      </c>
      <c r="N25" s="358" t="s">
        <v>13</v>
      </c>
      <c r="O25" s="366" t="s">
        <v>14</v>
      </c>
      <c r="P25" s="367"/>
      <c r="Q25" s="375" t="s">
        <v>15</v>
      </c>
      <c r="R25" s="404" t="s">
        <v>41</v>
      </c>
      <c r="S25" s="394" t="s">
        <v>16</v>
      </c>
      <c r="T25" s="396" t="s">
        <v>17</v>
      </c>
    </row>
    <row r="26" spans="1:20" ht="13.5" customHeight="1" thickBot="1">
      <c r="A26" s="372"/>
      <c r="B26" s="374" t="s">
        <v>34</v>
      </c>
      <c r="C26" s="376"/>
      <c r="D26" s="377"/>
      <c r="E26" s="364"/>
      <c r="F26" s="365"/>
      <c r="G26" s="376"/>
      <c r="H26" s="405"/>
      <c r="I26" s="395"/>
      <c r="J26" s="397" t="s">
        <v>35</v>
      </c>
      <c r="K26" s="372"/>
      <c r="L26" s="374" t="s">
        <v>34</v>
      </c>
      <c r="M26" s="376"/>
      <c r="N26" s="377"/>
      <c r="O26" s="368"/>
      <c r="P26" s="369"/>
      <c r="Q26" s="376"/>
      <c r="R26" s="405"/>
      <c r="S26" s="395"/>
      <c r="T26" s="397" t="s">
        <v>35</v>
      </c>
    </row>
    <row r="27" spans="1:20" ht="12.75">
      <c r="A27" s="413">
        <v>1</v>
      </c>
      <c r="B27" s="424">
        <f>'пр.хода'!E8</f>
        <v>1</v>
      </c>
      <c r="C27" s="399" t="str">
        <f>VLOOKUP(B27,'пр.взв.'!B1:E82,2,FALSE)</f>
        <v>ОСИПЕНКО Артем Иванович</v>
      </c>
      <c r="D27" s="354" t="str">
        <f>VLOOKUP(B27,'пр.взв.'!B1:F126,3,FALSE)</f>
        <v>1988 ЗМС</v>
      </c>
      <c r="E27" s="354" t="str">
        <f>VLOOKUP(C27,'пр.взв.'!C1:G126,3,FALSE)</f>
        <v>RUS</v>
      </c>
      <c r="F27" s="354" t="str">
        <f>VLOOKUP(B27,'пр.взв.'!B1:G126,5,FALSE)</f>
        <v>Брянская обл.</v>
      </c>
      <c r="G27" s="401"/>
      <c r="H27" s="402"/>
      <c r="I27" s="403"/>
      <c r="J27" s="358"/>
      <c r="K27" s="359">
        <v>3</v>
      </c>
      <c r="L27" s="424">
        <f>'пр.хода'!Q8</f>
        <v>2</v>
      </c>
      <c r="M27" s="390" t="str">
        <f>VLOOKUP(L27,'пр.взв.'!B1:E82,2,FALSE)</f>
        <v>МИХАЛЬЧЕНКО Роман Александрович</v>
      </c>
      <c r="N27" s="354" t="str">
        <f>VLOOKUP(L27,'пр.взв.'!B1:F126,3,FALSE)</f>
        <v>1987 МСМК</v>
      </c>
      <c r="O27" s="354" t="str">
        <f>VLOOKUP(M27,'пр.взв.'!C1:G126,3,FALSE)</f>
        <v>RUS</v>
      </c>
      <c r="P27" s="354" t="str">
        <f>VLOOKUP(L27,'пр.взв.'!B1:G126,5,FALSE)</f>
        <v>Курганская обл.</v>
      </c>
      <c r="Q27" s="401"/>
      <c r="R27" s="402"/>
      <c r="S27" s="403"/>
      <c r="T27" s="358"/>
    </row>
    <row r="28" spans="1:20" ht="12.75">
      <c r="A28" s="414"/>
      <c r="B28" s="417"/>
      <c r="C28" s="400"/>
      <c r="D28" s="355"/>
      <c r="E28" s="355"/>
      <c r="F28" s="355"/>
      <c r="G28" s="355"/>
      <c r="H28" s="355"/>
      <c r="I28" s="236"/>
      <c r="J28" s="240"/>
      <c r="K28" s="360"/>
      <c r="L28" s="417"/>
      <c r="M28" s="391"/>
      <c r="N28" s="355"/>
      <c r="O28" s="355"/>
      <c r="P28" s="355"/>
      <c r="Q28" s="355"/>
      <c r="R28" s="355"/>
      <c r="S28" s="236"/>
      <c r="T28" s="240"/>
    </row>
    <row r="29" spans="1:20" ht="12.75">
      <c r="A29" s="414"/>
      <c r="B29" s="425">
        <f>'пр.хода'!E12</f>
        <v>5</v>
      </c>
      <c r="C29" s="384" t="str">
        <f>VLOOKUP(B29,'пр.взв.'!B1:E82,2,FALSE)</f>
        <v>ЛАТУШКИН Никита Алексеевич</v>
      </c>
      <c r="D29" s="356" t="str">
        <f>VLOOKUP(B29,'пр.взв.'!B1:F128,3,FALSE)</f>
        <v>1995 КМС</v>
      </c>
      <c r="E29" s="356" t="str">
        <f>VLOOKUP(C29,'пр.взв.'!C1:G128,3,FALSE)</f>
        <v>RUS</v>
      </c>
      <c r="F29" s="356" t="str">
        <f>VLOOKUP(B29,'пр.взв.'!B3:G128,5,FALSE)</f>
        <v>Новосибирская обл.</v>
      </c>
      <c r="G29" s="380"/>
      <c r="H29" s="380"/>
      <c r="I29" s="233"/>
      <c r="J29" s="233"/>
      <c r="K29" s="360"/>
      <c r="L29" s="425">
        <f>'пр.хода'!Q12</f>
        <v>6</v>
      </c>
      <c r="M29" s="392" t="str">
        <f>VLOOKUP(L29,'пр.взв.'!B1:E82,2,FALSE)</f>
        <v>КАЖИБАЕВ Ерасыл</v>
      </c>
      <c r="N29" s="356" t="str">
        <f>VLOOKUP(L29,'пр.взв.'!B1:F128,3,FALSE)</f>
        <v>1994 МС</v>
      </c>
      <c r="O29" s="356" t="str">
        <f>VLOOKUP(M29,'пр.взв.'!C1:G128,3,FALSE)</f>
        <v>KAZ</v>
      </c>
      <c r="P29" s="356" t="str">
        <f>VLOOKUP(L29,'пр.взв.'!B3:G128,5,FALSE)</f>
        <v>Казахстан</v>
      </c>
      <c r="Q29" s="380"/>
      <c r="R29" s="380"/>
      <c r="S29" s="233"/>
      <c r="T29" s="233"/>
    </row>
    <row r="30" spans="1:20" ht="13.5" thickBot="1">
      <c r="A30" s="415"/>
      <c r="B30" s="418"/>
      <c r="C30" s="385"/>
      <c r="D30" s="357"/>
      <c r="E30" s="357"/>
      <c r="F30" s="357"/>
      <c r="G30" s="381"/>
      <c r="H30" s="381"/>
      <c r="I30" s="379"/>
      <c r="J30" s="379"/>
      <c r="K30" s="361"/>
      <c r="L30" s="418"/>
      <c r="M30" s="393"/>
      <c r="N30" s="357"/>
      <c r="O30" s="357"/>
      <c r="P30" s="357"/>
      <c r="Q30" s="381"/>
      <c r="R30" s="381"/>
      <c r="S30" s="379"/>
      <c r="T30" s="379"/>
    </row>
    <row r="31" spans="1:20" ht="12.75">
      <c r="A31" s="413">
        <v>2</v>
      </c>
      <c r="B31" s="424">
        <f>'пр.хода'!E16</f>
        <v>3</v>
      </c>
      <c r="C31" s="420" t="str">
        <f>VLOOKUP(B31,'пр.взв.'!B1:E82,2,FALSE)</f>
        <v>ТАЧКОВ Иван Дмитриевич</v>
      </c>
      <c r="D31" s="354" t="str">
        <f>VLOOKUP(B31,'пр.взв.'!B1:F130,3,FALSE)</f>
        <v>1997 МС</v>
      </c>
      <c r="E31" s="354" t="str">
        <f>VLOOKUP(C31,'пр.взв.'!C1:G130,3,FALSE)</f>
        <v>RUS</v>
      </c>
      <c r="F31" s="354" t="str">
        <f>VLOOKUP(B31,'пр.взв.'!B5:G130,5,FALSE)</f>
        <v>Курганская обл.</v>
      </c>
      <c r="G31" s="401"/>
      <c r="H31" s="402"/>
      <c r="I31" s="403"/>
      <c r="J31" s="378"/>
      <c r="K31" s="359">
        <v>4</v>
      </c>
      <c r="L31" s="424">
        <f>'пр.хода'!Q16</f>
        <v>4</v>
      </c>
      <c r="M31" s="421" t="str">
        <f>VLOOKUP(L31,'пр.взв.'!B1:E82,2,FALSE)</f>
        <v>РЫБАК Юрий</v>
      </c>
      <c r="N31" s="354" t="str">
        <f>VLOOKUP(L31,'пр.взв.'!B1:F130,3,FALSE)</f>
        <v>1979 ЗМС</v>
      </c>
      <c r="O31" s="354" t="str">
        <f>VLOOKUP(M31,'пр.взв.'!C1:G130,3,FALSE)</f>
        <v>BLR</v>
      </c>
      <c r="P31" s="354" t="str">
        <f>VLOOKUP(L31,'пр.взв.'!B5:G130,5,FALSE)</f>
        <v>Беларусь</v>
      </c>
      <c r="Q31" s="401"/>
      <c r="R31" s="402"/>
      <c r="S31" s="403"/>
      <c r="T31" s="378"/>
    </row>
    <row r="32" spans="1:20" ht="12.75">
      <c r="A32" s="414"/>
      <c r="B32" s="417"/>
      <c r="C32" s="400"/>
      <c r="D32" s="355"/>
      <c r="E32" s="355"/>
      <c r="F32" s="355"/>
      <c r="G32" s="355"/>
      <c r="H32" s="355"/>
      <c r="I32" s="236"/>
      <c r="J32" s="240"/>
      <c r="K32" s="360"/>
      <c r="L32" s="417"/>
      <c r="M32" s="391"/>
      <c r="N32" s="355"/>
      <c r="O32" s="355"/>
      <c r="P32" s="355"/>
      <c r="Q32" s="355"/>
      <c r="R32" s="355"/>
      <c r="S32" s="236"/>
      <c r="T32" s="240"/>
    </row>
    <row r="33" spans="1:20" ht="12.75">
      <c r="A33" s="414"/>
      <c r="B33" s="425">
        <f>'пр.хода'!E20</f>
        <v>7</v>
      </c>
      <c r="C33" s="384" t="str">
        <f>VLOOKUP(B33,'пр.взв.'!B1:E82,2,FALSE)</f>
        <v>ДЖАНГОЯН Орди Эдикович</v>
      </c>
      <c r="D33" s="356" t="str">
        <f>VLOOKUP(B33,'пр.взв.'!B1:F132,3,FALSE)</f>
        <v>1995 КМС</v>
      </c>
      <c r="E33" s="356" t="str">
        <f>VLOOKUP(C33,'пр.взв.'!C1:G132,3,FALSE)</f>
        <v>RUS</v>
      </c>
      <c r="F33" s="354" t="str">
        <f>VLOOKUP(B33,'пр.взв.'!B7:G132,5,FALSE)</f>
        <v>Краснодарский кр.</v>
      </c>
      <c r="G33" s="380"/>
      <c r="H33" s="380"/>
      <c r="I33" s="233"/>
      <c r="J33" s="233"/>
      <c r="K33" s="360"/>
      <c r="L33" s="425">
        <f>'пр.хода'!Q20</f>
        <v>8</v>
      </c>
      <c r="M33" s="392" t="str">
        <f>VLOOKUP(L33,'пр.взв.'!B1:E82,2,FALSE)</f>
        <v>ТУНАКОВ Александр Сергеевич</v>
      </c>
      <c r="N33" s="356" t="str">
        <f>VLOOKUP(L33,'пр.взв.'!B1:F132,3,FALSE)</f>
        <v>1994 МС</v>
      </c>
      <c r="O33" s="356" t="str">
        <f>VLOOKUP(M33,'пр.взв.'!C1:G132,3,FALSE)</f>
        <v>RUS</v>
      </c>
      <c r="P33" s="354" t="str">
        <f>VLOOKUP(L33,'пр.взв.'!B7:G132,5,FALSE)</f>
        <v>Нижегородская обл.</v>
      </c>
      <c r="Q33" s="380"/>
      <c r="R33" s="380"/>
      <c r="S33" s="233"/>
      <c r="T33" s="233"/>
    </row>
    <row r="34" spans="1:20" ht="13.5" thickBot="1">
      <c r="A34" s="415"/>
      <c r="B34" s="418"/>
      <c r="C34" s="385"/>
      <c r="D34" s="357"/>
      <c r="E34" s="357"/>
      <c r="F34" s="357"/>
      <c r="G34" s="381"/>
      <c r="H34" s="381"/>
      <c r="I34" s="379"/>
      <c r="J34" s="379"/>
      <c r="K34" s="361"/>
      <c r="L34" s="418"/>
      <c r="M34" s="393"/>
      <c r="N34" s="357"/>
      <c r="O34" s="357"/>
      <c r="P34" s="357"/>
      <c r="Q34" s="381"/>
      <c r="R34" s="381"/>
      <c r="S34" s="379"/>
      <c r="T34" s="379"/>
    </row>
    <row r="36" spans="2:20" ht="16.5" thickBot="1">
      <c r="B36" s="75" t="s">
        <v>33</v>
      </c>
      <c r="C36" s="88" t="s">
        <v>42</v>
      </c>
      <c r="D36" s="79"/>
      <c r="E36" s="79"/>
      <c r="F36" s="79"/>
      <c r="G36" s="82" t="str">
        <f>'пр.взв.'!D4</f>
        <v>в.к. св.100  кг.</v>
      </c>
      <c r="H36" s="79"/>
      <c r="I36" s="79"/>
      <c r="J36" s="79"/>
      <c r="K36" s="78"/>
      <c r="L36" s="75" t="s">
        <v>1</v>
      </c>
      <c r="M36" s="88" t="s">
        <v>42</v>
      </c>
      <c r="N36" s="79"/>
      <c r="O36" s="79"/>
      <c r="P36" s="79"/>
      <c r="Q36" s="75" t="str">
        <f>'пр.взв.'!D4</f>
        <v>в.к. св.100  кг.</v>
      </c>
      <c r="R36" s="79"/>
      <c r="S36" s="79"/>
      <c r="T36" s="79"/>
    </row>
    <row r="37" spans="1:20" ht="12.75" customHeight="1">
      <c r="A37" s="371" t="s">
        <v>40</v>
      </c>
      <c r="B37" s="373" t="s">
        <v>4</v>
      </c>
      <c r="C37" s="375" t="s">
        <v>5</v>
      </c>
      <c r="D37" s="358" t="s">
        <v>13</v>
      </c>
      <c r="E37" s="362" t="s">
        <v>14</v>
      </c>
      <c r="F37" s="363"/>
      <c r="G37" s="375" t="s">
        <v>15</v>
      </c>
      <c r="H37" s="404" t="s">
        <v>41</v>
      </c>
      <c r="I37" s="394" t="s">
        <v>16</v>
      </c>
      <c r="J37" s="396" t="s">
        <v>17</v>
      </c>
      <c r="K37" s="371" t="s">
        <v>40</v>
      </c>
      <c r="L37" s="373" t="s">
        <v>4</v>
      </c>
      <c r="M37" s="375" t="s">
        <v>5</v>
      </c>
      <c r="N37" s="358" t="s">
        <v>13</v>
      </c>
      <c r="O37" s="366" t="s">
        <v>14</v>
      </c>
      <c r="P37" s="367"/>
      <c r="Q37" s="375" t="s">
        <v>15</v>
      </c>
      <c r="R37" s="404" t="s">
        <v>41</v>
      </c>
      <c r="S37" s="394" t="s">
        <v>16</v>
      </c>
      <c r="T37" s="396" t="s">
        <v>17</v>
      </c>
    </row>
    <row r="38" spans="1:20" ht="13.5" customHeight="1" thickBot="1">
      <c r="A38" s="372"/>
      <c r="B38" s="374" t="s">
        <v>34</v>
      </c>
      <c r="C38" s="376"/>
      <c r="D38" s="377"/>
      <c r="E38" s="364"/>
      <c r="F38" s="365"/>
      <c r="G38" s="376"/>
      <c r="H38" s="405"/>
      <c r="I38" s="395"/>
      <c r="J38" s="397" t="s">
        <v>35</v>
      </c>
      <c r="K38" s="372"/>
      <c r="L38" s="374" t="s">
        <v>34</v>
      </c>
      <c r="M38" s="376"/>
      <c r="N38" s="377"/>
      <c r="O38" s="368"/>
      <c r="P38" s="369"/>
      <c r="Q38" s="376"/>
      <c r="R38" s="405"/>
      <c r="S38" s="395"/>
      <c r="T38" s="397" t="s">
        <v>35</v>
      </c>
    </row>
    <row r="39" spans="1:20" ht="12.75">
      <c r="A39" s="426">
        <v>1</v>
      </c>
      <c r="B39" s="388">
        <f>'пр.хода'!G10</f>
        <v>1</v>
      </c>
      <c r="C39" s="420" t="str">
        <f>VLOOKUP(B39,'пр.взв.'!B2:E90,2,FALSE)</f>
        <v>ОСИПЕНКО Артем Иванович</v>
      </c>
      <c r="D39" s="378" t="str">
        <f>VLOOKUP(B39,'пр.взв.'!B2:F138,3,FALSE)</f>
        <v>1988 ЗМС</v>
      </c>
      <c r="E39" s="378" t="str">
        <f>VLOOKUP(C39,'пр.взв.'!C2:G138,3,FALSE)</f>
        <v>RUS</v>
      </c>
      <c r="F39" s="378" t="str">
        <f>VLOOKUP(B39,'пр.взв.'!B2:G138,5,FALSE)</f>
        <v>Брянская обл.</v>
      </c>
      <c r="G39" s="401"/>
      <c r="H39" s="402"/>
      <c r="I39" s="403"/>
      <c r="J39" s="358"/>
      <c r="K39" s="426">
        <v>2</v>
      </c>
      <c r="L39" s="388">
        <f>'пр.хода'!O10</f>
        <v>6</v>
      </c>
      <c r="M39" s="421" t="str">
        <f>VLOOKUP(L39,'пр.взв.'!B2:E90,2,FALSE)</f>
        <v>КАЖИБАЕВ Ерасыл</v>
      </c>
      <c r="N39" s="378" t="str">
        <f>VLOOKUP(L39,'пр.взв.'!B2:F138,3,FALSE)</f>
        <v>1994 МС</v>
      </c>
      <c r="O39" s="378" t="str">
        <f>VLOOKUP(M39,'пр.взв.'!C2:G138,3,FALSE)</f>
        <v>KAZ</v>
      </c>
      <c r="P39" s="378" t="str">
        <f>VLOOKUP(L39,'пр.взв.'!B2:G138,5,FALSE)</f>
        <v>Казахстан</v>
      </c>
      <c r="Q39" s="401"/>
      <c r="R39" s="402"/>
      <c r="S39" s="403"/>
      <c r="T39" s="358"/>
    </row>
    <row r="40" spans="1:20" ht="12.75">
      <c r="A40" s="427"/>
      <c r="B40" s="429"/>
      <c r="C40" s="400"/>
      <c r="D40" s="355"/>
      <c r="E40" s="355"/>
      <c r="F40" s="355"/>
      <c r="G40" s="355"/>
      <c r="H40" s="355"/>
      <c r="I40" s="236"/>
      <c r="J40" s="240"/>
      <c r="K40" s="427"/>
      <c r="L40" s="429"/>
      <c r="M40" s="391"/>
      <c r="N40" s="355"/>
      <c r="O40" s="355"/>
      <c r="P40" s="355"/>
      <c r="Q40" s="355"/>
      <c r="R40" s="355"/>
      <c r="S40" s="236"/>
      <c r="T40" s="240"/>
    </row>
    <row r="41" spans="1:20" ht="12.75">
      <c r="A41" s="427"/>
      <c r="B41" s="382">
        <f>'пр.хода'!G18</f>
        <v>3</v>
      </c>
      <c r="C41" s="384" t="str">
        <f>VLOOKUP(B41,'пр.взв.'!B2:E90,2,FALSE)</f>
        <v>ТАЧКОВ Иван Дмитриевич</v>
      </c>
      <c r="D41" s="356" t="str">
        <f>VLOOKUP(B41,'пр.взв.'!B2:F140,3,FALSE)</f>
        <v>1997 МС</v>
      </c>
      <c r="E41" s="356" t="str">
        <f>VLOOKUP(C41,'пр.взв.'!C2:G140,3,FALSE)</f>
        <v>RUS</v>
      </c>
      <c r="F41" s="356" t="str">
        <f>VLOOKUP(B41,'пр.взв.'!B2:G140,5,FALSE)</f>
        <v>Курганская обл.</v>
      </c>
      <c r="G41" s="380"/>
      <c r="H41" s="380"/>
      <c r="I41" s="233"/>
      <c r="J41" s="233"/>
      <c r="K41" s="427"/>
      <c r="L41" s="382">
        <f>'пр.хода'!O18</f>
        <v>4</v>
      </c>
      <c r="M41" s="392" t="str">
        <f>VLOOKUP(L41,'пр.взв.'!B2:E90,2,FALSE)</f>
        <v>РЫБАК Юрий</v>
      </c>
      <c r="N41" s="356" t="str">
        <f>VLOOKUP(L41,'пр.взв.'!B2:F140,3,FALSE)</f>
        <v>1979 ЗМС</v>
      </c>
      <c r="O41" s="356" t="str">
        <f>VLOOKUP(M41,'пр.взв.'!C2:G140,3,FALSE)</f>
        <v>BLR</v>
      </c>
      <c r="P41" s="356" t="str">
        <f>VLOOKUP(L41,'пр.взв.'!B2:G140,5,FALSE)</f>
        <v>Беларусь</v>
      </c>
      <c r="Q41" s="380"/>
      <c r="R41" s="380"/>
      <c r="S41" s="233"/>
      <c r="T41" s="233"/>
    </row>
    <row r="42" spans="1:20" ht="13.5" thickBot="1">
      <c r="A42" s="428"/>
      <c r="B42" s="430"/>
      <c r="C42" s="385"/>
      <c r="D42" s="357"/>
      <c r="E42" s="357"/>
      <c r="F42" s="357"/>
      <c r="G42" s="381"/>
      <c r="H42" s="381"/>
      <c r="I42" s="379"/>
      <c r="J42" s="379"/>
      <c r="K42" s="428"/>
      <c r="L42" s="430"/>
      <c r="M42" s="393"/>
      <c r="N42" s="357"/>
      <c r="O42" s="357"/>
      <c r="P42" s="357"/>
      <c r="Q42" s="381"/>
      <c r="R42" s="381"/>
      <c r="S42" s="379"/>
      <c r="T42" s="379"/>
    </row>
    <row r="44" spans="1:20" ht="15">
      <c r="A44" s="370" t="s">
        <v>43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 t="s">
        <v>44</v>
      </c>
      <c r="L44" s="370"/>
      <c r="M44" s="370"/>
      <c r="N44" s="370"/>
      <c r="O44" s="370"/>
      <c r="P44" s="370"/>
      <c r="Q44" s="370"/>
      <c r="R44" s="370"/>
      <c r="S44" s="370"/>
      <c r="T44" s="370"/>
    </row>
    <row r="45" spans="2:20" ht="16.5" thickBot="1">
      <c r="B45" s="75" t="s">
        <v>33</v>
      </c>
      <c r="C45" s="80"/>
      <c r="D45" s="80"/>
      <c r="E45" s="80"/>
      <c r="F45" s="80"/>
      <c r="G45" s="83" t="str">
        <f>G36</f>
        <v>в.к. св.100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св.100  кг.</v>
      </c>
      <c r="R45" s="78"/>
      <c r="S45" s="78"/>
      <c r="T45" s="78"/>
    </row>
    <row r="46" spans="1:20" ht="12.75" customHeight="1">
      <c r="A46" s="371" t="s">
        <v>40</v>
      </c>
      <c r="B46" s="373" t="s">
        <v>4</v>
      </c>
      <c r="C46" s="375" t="s">
        <v>5</v>
      </c>
      <c r="D46" s="358" t="s">
        <v>13</v>
      </c>
      <c r="E46" s="362" t="s">
        <v>14</v>
      </c>
      <c r="F46" s="363"/>
      <c r="G46" s="375" t="s">
        <v>15</v>
      </c>
      <c r="H46" s="404" t="s">
        <v>41</v>
      </c>
      <c r="I46" s="394" t="s">
        <v>16</v>
      </c>
      <c r="J46" s="396" t="s">
        <v>17</v>
      </c>
      <c r="K46" s="371" t="s">
        <v>40</v>
      </c>
      <c r="L46" s="373" t="s">
        <v>4</v>
      </c>
      <c r="M46" s="375" t="s">
        <v>5</v>
      </c>
      <c r="N46" s="358" t="s">
        <v>13</v>
      </c>
      <c r="O46" s="366" t="s">
        <v>14</v>
      </c>
      <c r="P46" s="367"/>
      <c r="Q46" s="375" t="s">
        <v>15</v>
      </c>
      <c r="R46" s="404" t="s">
        <v>41</v>
      </c>
      <c r="S46" s="394" t="s">
        <v>16</v>
      </c>
      <c r="T46" s="396" t="s">
        <v>17</v>
      </c>
    </row>
    <row r="47" spans="1:20" ht="13.5" customHeight="1" thickBot="1">
      <c r="A47" s="372"/>
      <c r="B47" s="374" t="s">
        <v>34</v>
      </c>
      <c r="C47" s="376"/>
      <c r="D47" s="377"/>
      <c r="E47" s="364"/>
      <c r="F47" s="365"/>
      <c r="G47" s="376"/>
      <c r="H47" s="405"/>
      <c r="I47" s="395"/>
      <c r="J47" s="397" t="s">
        <v>35</v>
      </c>
      <c r="K47" s="372"/>
      <c r="L47" s="374" t="s">
        <v>34</v>
      </c>
      <c r="M47" s="376"/>
      <c r="N47" s="377"/>
      <c r="O47" s="368"/>
      <c r="P47" s="369"/>
      <c r="Q47" s="376"/>
      <c r="R47" s="405"/>
      <c r="S47" s="395"/>
      <c r="T47" s="397" t="s">
        <v>35</v>
      </c>
    </row>
    <row r="48" spans="1:20" ht="12.75">
      <c r="A48" s="359">
        <v>1</v>
      </c>
      <c r="B48" s="432">
        <f>'пр.хода'!A25</f>
        <v>9</v>
      </c>
      <c r="C48" s="399" t="str">
        <f>VLOOKUP(B48,'пр.взв.'!B4:E103,2,FALSE)</f>
        <v>БЕКАРЫСТАНОВ Нуржан</v>
      </c>
      <c r="D48" s="354" t="str">
        <f>VLOOKUP(B48,'пр.взв.'!B4:F147,3,FALSE)</f>
        <v>1993 КМС</v>
      </c>
      <c r="E48" s="354" t="str">
        <f>VLOOKUP(C48,'пр.взв.'!C4:G147,3,FALSE)</f>
        <v>KAZ</v>
      </c>
      <c r="F48" s="354" t="str">
        <f>VLOOKUP(B48,'пр.взв.'!B4:G147,5,FALSE)</f>
        <v>Актюбинская обл.</v>
      </c>
      <c r="G48" s="401"/>
      <c r="H48" s="402"/>
      <c r="I48" s="403"/>
      <c r="J48" s="358"/>
      <c r="K48" s="359">
        <v>3</v>
      </c>
      <c r="L48" s="434">
        <f>'пр.хода'!I25</f>
        <v>14</v>
      </c>
      <c r="M48" s="390" t="e">
        <f>VLOOKUP(L48,'пр.взв.'!B4:E103,2,FALSE)</f>
        <v>#N/A</v>
      </c>
      <c r="N48" s="354" t="e">
        <f>VLOOKUP(L48,'пр.взв.'!B4:F147,3,FALSE)</f>
        <v>#N/A</v>
      </c>
      <c r="O48" s="354" t="e">
        <f>VLOOKUP(M48,'пр.взв.'!C4:G147,3,FALSE)</f>
        <v>#N/A</v>
      </c>
      <c r="P48" s="354" t="e">
        <f>VLOOKUP(L48,'пр.взв.'!B4:G147,5,FALSE)</f>
        <v>#N/A</v>
      </c>
      <c r="Q48" s="386"/>
      <c r="R48" s="387"/>
      <c r="S48" s="257"/>
      <c r="T48" s="234"/>
    </row>
    <row r="49" spans="1:20" ht="12.75">
      <c r="A49" s="360"/>
      <c r="B49" s="429"/>
      <c r="C49" s="400"/>
      <c r="D49" s="355"/>
      <c r="E49" s="355"/>
      <c r="F49" s="355"/>
      <c r="G49" s="355"/>
      <c r="H49" s="355"/>
      <c r="I49" s="236"/>
      <c r="J49" s="240"/>
      <c r="K49" s="360"/>
      <c r="L49" s="429"/>
      <c r="M49" s="391"/>
      <c r="N49" s="355"/>
      <c r="O49" s="355"/>
      <c r="P49" s="355"/>
      <c r="Q49" s="355"/>
      <c r="R49" s="355"/>
      <c r="S49" s="236"/>
      <c r="T49" s="240"/>
    </row>
    <row r="50" spans="1:20" ht="12.75">
      <c r="A50" s="360"/>
      <c r="B50" s="433">
        <f>'пр.хода'!A27</f>
        <v>5</v>
      </c>
      <c r="C50" s="384" t="str">
        <f>VLOOKUP(B50,'пр.взв.'!B4:E103,2,FALSE)</f>
        <v>ЛАТУШКИН Никита Алексеевич</v>
      </c>
      <c r="D50" s="356" t="str">
        <f>VLOOKUP(B50,'пр.взв.'!B4:F149,3,FALSE)</f>
        <v>1995 КМС</v>
      </c>
      <c r="E50" s="356" t="str">
        <f>VLOOKUP(C50,'пр.взв.'!C4:G149,3,FALSE)</f>
        <v>RUS</v>
      </c>
      <c r="F50" s="356" t="str">
        <f>VLOOKUP(B50,'пр.взв.'!B6:G149,5,FALSE)</f>
        <v>Новосибирская обл.</v>
      </c>
      <c r="G50" s="380"/>
      <c r="H50" s="380"/>
      <c r="I50" s="233"/>
      <c r="J50" s="233"/>
      <c r="K50" s="360"/>
      <c r="L50" s="433">
        <f>'пр.хода'!I27</f>
        <v>2</v>
      </c>
      <c r="M50" s="392" t="str">
        <f>VLOOKUP(L50,'пр.взв.'!B4:E103,2,FALSE)</f>
        <v>МИХАЛЬЧЕНКО Роман Александрович</v>
      </c>
      <c r="N50" s="356" t="str">
        <f>VLOOKUP(L50,'пр.взв.'!B4:F149,3,FALSE)</f>
        <v>1987 МСМК</v>
      </c>
      <c r="O50" s="356" t="str">
        <f>VLOOKUP(M50,'пр.взв.'!C4:G149,3,FALSE)</f>
        <v>RUS</v>
      </c>
      <c r="P50" s="356" t="str">
        <f>VLOOKUP(L50,'пр.взв.'!B6:G149,5,FALSE)</f>
        <v>Курганская обл.</v>
      </c>
      <c r="Q50" s="380"/>
      <c r="R50" s="380"/>
      <c r="S50" s="233"/>
      <c r="T50" s="233"/>
    </row>
    <row r="51" spans="1:20" ht="13.5" thickBot="1">
      <c r="A51" s="431"/>
      <c r="B51" s="430"/>
      <c r="C51" s="385"/>
      <c r="D51" s="357"/>
      <c r="E51" s="357"/>
      <c r="F51" s="357"/>
      <c r="G51" s="381"/>
      <c r="H51" s="381"/>
      <c r="I51" s="379"/>
      <c r="J51" s="379"/>
      <c r="K51" s="361"/>
      <c r="L51" s="430"/>
      <c r="M51" s="393"/>
      <c r="N51" s="357"/>
      <c r="O51" s="357"/>
      <c r="P51" s="357"/>
      <c r="Q51" s="381"/>
      <c r="R51" s="381"/>
      <c r="S51" s="379"/>
      <c r="T51" s="379"/>
    </row>
    <row r="52" spans="1:20" ht="12.75">
      <c r="A52" s="359">
        <v>2</v>
      </c>
      <c r="B52" s="432">
        <f>'пр.хода'!A31</f>
        <v>11</v>
      </c>
      <c r="C52" s="420" t="str">
        <f>VLOOKUP(B52,'пр.взв.'!B4:E103,2,FALSE)</f>
        <v>ГАГАРИН Юрий Анатольевич</v>
      </c>
      <c r="D52" s="354" t="str">
        <f>VLOOKUP(B52,'пр.взв.'!B4:F151,3,FALSE)</f>
        <v>1984 КМС</v>
      </c>
      <c r="E52" s="354" t="str">
        <f>VLOOKUP(C52,'пр.взв.'!C4:G151,3,FALSE)</f>
        <v>RUS</v>
      </c>
      <c r="F52" s="354" t="str">
        <f>VLOOKUP(B52,'пр.взв.'!B8:G151,5,FALSE)</f>
        <v>Нижегородская обл.</v>
      </c>
      <c r="G52" s="386"/>
      <c r="H52" s="387"/>
      <c r="I52" s="257"/>
      <c r="J52" s="234"/>
      <c r="K52" s="360">
        <v>4</v>
      </c>
      <c r="L52" s="432">
        <f>'пр.хода'!I31</f>
        <v>12</v>
      </c>
      <c r="M52" s="421" t="e">
        <f>VLOOKUP(L52,'пр.взв.'!B4:E103,2,FALSE)</f>
        <v>#N/A</v>
      </c>
      <c r="N52" s="354" t="e">
        <f>VLOOKUP(L52,'пр.взв.'!B4:F151,3,FALSE)</f>
        <v>#N/A</v>
      </c>
      <c r="O52" s="354" t="e">
        <f>VLOOKUP(M52,'пр.взв.'!C4:G151,3,FALSE)</f>
        <v>#N/A</v>
      </c>
      <c r="P52" s="354" t="e">
        <f>VLOOKUP(L52,'пр.взв.'!B8:G151,5,FALSE)</f>
        <v>#N/A</v>
      </c>
      <c r="Q52" s="386"/>
      <c r="R52" s="387"/>
      <c r="S52" s="257"/>
      <c r="T52" s="234"/>
    </row>
    <row r="53" spans="1:20" ht="12.75">
      <c r="A53" s="360"/>
      <c r="B53" s="429"/>
      <c r="C53" s="400"/>
      <c r="D53" s="355"/>
      <c r="E53" s="355"/>
      <c r="F53" s="355"/>
      <c r="G53" s="355"/>
      <c r="H53" s="355"/>
      <c r="I53" s="236"/>
      <c r="J53" s="240"/>
      <c r="K53" s="360"/>
      <c r="L53" s="429"/>
      <c r="M53" s="391"/>
      <c r="N53" s="355"/>
      <c r="O53" s="355"/>
      <c r="P53" s="355"/>
      <c r="Q53" s="355"/>
      <c r="R53" s="355"/>
      <c r="S53" s="236"/>
      <c r="T53" s="240"/>
    </row>
    <row r="54" spans="1:20" ht="12.75">
      <c r="A54" s="360"/>
      <c r="B54" s="433">
        <f>'пр.хода'!A33</f>
        <v>7</v>
      </c>
      <c r="C54" s="384" t="str">
        <f>VLOOKUP(B54,'пр.взв.'!B4:E103,2,FALSE)</f>
        <v>ДЖАНГОЯН Орди Эдикович</v>
      </c>
      <c r="D54" s="356" t="str">
        <f>VLOOKUP(B54,'пр.взв.'!B4:F153,3,FALSE)</f>
        <v>1995 КМС</v>
      </c>
      <c r="E54" s="356" t="str">
        <f>VLOOKUP(C54,'пр.взв.'!C4:G153,3,FALSE)</f>
        <v>RUS</v>
      </c>
      <c r="F54" s="354" t="str">
        <f>VLOOKUP(B54,'пр.взв.'!B10:G153,5,FALSE)</f>
        <v>Краснодарский кр.</v>
      </c>
      <c r="G54" s="380"/>
      <c r="H54" s="380"/>
      <c r="I54" s="233"/>
      <c r="J54" s="233"/>
      <c r="K54" s="360"/>
      <c r="L54" s="433">
        <f>'пр.хода'!I33</f>
        <v>8</v>
      </c>
      <c r="M54" s="392" t="str">
        <f>VLOOKUP(L54,'пр.взв.'!B4:E103,2,FALSE)</f>
        <v>ТУНАКОВ Александр Сергеевич</v>
      </c>
      <c r="N54" s="356" t="str">
        <f>VLOOKUP(L54,'пр.взв.'!B4:F153,3,FALSE)</f>
        <v>1994 МС</v>
      </c>
      <c r="O54" s="356" t="str">
        <f>VLOOKUP(M54,'пр.взв.'!C4:G153,3,FALSE)</f>
        <v>RUS</v>
      </c>
      <c r="P54" s="354" t="str">
        <f>VLOOKUP(L54,'пр.взв.'!B10:G153,5,FALSE)</f>
        <v>Нижегородская обл.</v>
      </c>
      <c r="Q54" s="380"/>
      <c r="R54" s="380"/>
      <c r="S54" s="233"/>
      <c r="T54" s="233"/>
    </row>
    <row r="55" spans="1:20" ht="13.5" thickBot="1">
      <c r="A55" s="361"/>
      <c r="B55" s="430"/>
      <c r="C55" s="385"/>
      <c r="D55" s="357"/>
      <c r="E55" s="357"/>
      <c r="F55" s="357"/>
      <c r="G55" s="381"/>
      <c r="H55" s="381"/>
      <c r="I55" s="379"/>
      <c r="J55" s="379"/>
      <c r="K55" s="361"/>
      <c r="L55" s="430"/>
      <c r="M55" s="393"/>
      <c r="N55" s="357"/>
      <c r="O55" s="357"/>
      <c r="P55" s="357"/>
      <c r="Q55" s="381"/>
      <c r="R55" s="381"/>
      <c r="S55" s="379"/>
      <c r="T55" s="379"/>
    </row>
    <row r="56" spans="1:20" ht="15.75" thickBot="1">
      <c r="A56" s="370" t="s">
        <v>121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 t="s">
        <v>120</v>
      </c>
      <c r="L56" s="370"/>
      <c r="M56" s="370"/>
      <c r="N56" s="370"/>
      <c r="O56" s="370"/>
      <c r="P56" s="370"/>
      <c r="Q56" s="370"/>
      <c r="R56" s="370"/>
      <c r="S56" s="370"/>
      <c r="T56" s="370"/>
    </row>
    <row r="57" spans="1:20" ht="12.75" customHeight="1">
      <c r="A57" s="371" t="s">
        <v>40</v>
      </c>
      <c r="B57" s="373" t="s">
        <v>4</v>
      </c>
      <c r="C57" s="375" t="s">
        <v>5</v>
      </c>
      <c r="D57" s="358" t="s">
        <v>13</v>
      </c>
      <c r="E57" s="362" t="s">
        <v>14</v>
      </c>
      <c r="F57" s="363"/>
      <c r="G57" s="375" t="s">
        <v>15</v>
      </c>
      <c r="H57" s="404" t="s">
        <v>41</v>
      </c>
      <c r="I57" s="394" t="s">
        <v>16</v>
      </c>
      <c r="J57" s="396" t="s">
        <v>17</v>
      </c>
      <c r="K57" s="371" t="s">
        <v>40</v>
      </c>
      <c r="L57" s="406" t="s">
        <v>4</v>
      </c>
      <c r="M57" s="375" t="s">
        <v>5</v>
      </c>
      <c r="N57" s="358" t="s">
        <v>13</v>
      </c>
      <c r="O57" s="366" t="s">
        <v>14</v>
      </c>
      <c r="P57" s="367"/>
      <c r="Q57" s="375" t="s">
        <v>15</v>
      </c>
      <c r="R57" s="404" t="s">
        <v>41</v>
      </c>
      <c r="S57" s="394" t="s">
        <v>16</v>
      </c>
      <c r="T57" s="396" t="s">
        <v>17</v>
      </c>
    </row>
    <row r="58" spans="1:20" ht="13.5" customHeight="1" thickBot="1">
      <c r="A58" s="372"/>
      <c r="B58" s="374" t="s">
        <v>34</v>
      </c>
      <c r="C58" s="376"/>
      <c r="D58" s="377"/>
      <c r="E58" s="364"/>
      <c r="F58" s="365"/>
      <c r="G58" s="376"/>
      <c r="H58" s="405"/>
      <c r="I58" s="395"/>
      <c r="J58" s="397" t="s">
        <v>35</v>
      </c>
      <c r="K58" s="372"/>
      <c r="L58" s="407" t="s">
        <v>34</v>
      </c>
      <c r="M58" s="376"/>
      <c r="N58" s="377"/>
      <c r="O58" s="368"/>
      <c r="P58" s="369"/>
      <c r="Q58" s="376"/>
      <c r="R58" s="405"/>
      <c r="S58" s="395"/>
      <c r="T58" s="397" t="s">
        <v>35</v>
      </c>
    </row>
    <row r="59" spans="1:20" ht="12.75">
      <c r="A59" s="359">
        <v>1</v>
      </c>
      <c r="B59" s="398">
        <f>'пр.хода'!C26</f>
        <v>5</v>
      </c>
      <c r="C59" s="399" t="str">
        <f>VLOOKUP(B59,'пр.взв.'!B1:E114,2,FALSE)</f>
        <v>ЛАТУШКИН Никита Алексеевич</v>
      </c>
      <c r="D59" s="354" t="str">
        <f>VLOOKUP(B59,'пр.взв.'!B1:F158,3,FALSE)</f>
        <v>1995 КМС</v>
      </c>
      <c r="E59" s="354" t="str">
        <f>VLOOKUP(C59,'пр.взв.'!C1:G158,3,FALSE)</f>
        <v>RUS</v>
      </c>
      <c r="F59" s="354" t="str">
        <f>VLOOKUP(B59,'пр.взв.'!B5:G158,5,FALSE)</f>
        <v>Новосибирская обл.</v>
      </c>
      <c r="G59" s="401"/>
      <c r="H59" s="402"/>
      <c r="I59" s="403"/>
      <c r="J59" s="358"/>
      <c r="K59" s="359">
        <v>2</v>
      </c>
      <c r="L59" s="388">
        <f>'пр.хода'!M26</f>
        <v>2</v>
      </c>
      <c r="M59" s="390" t="str">
        <f>VLOOKUP(L59,'пр.взв.'!B1:E114,2,FALSE)</f>
        <v>МИХАЛЬЧЕНКО Роман Александрович</v>
      </c>
      <c r="N59" s="354" t="str">
        <f>VLOOKUP(L59,'пр.взв.'!B1:F158,3,FALSE)</f>
        <v>1987 МСМК</v>
      </c>
      <c r="O59" s="354" t="str">
        <f>VLOOKUP(M59,'пр.взв.'!C1:G158,3,FALSE)</f>
        <v>RUS</v>
      </c>
      <c r="P59" s="354" t="str">
        <f>VLOOKUP(L59,'пр.взв.'!B1:G158,5,FALSE)</f>
        <v>Курганская обл.</v>
      </c>
      <c r="Q59" s="386"/>
      <c r="R59" s="387"/>
      <c r="S59" s="257"/>
      <c r="T59" s="234"/>
    </row>
    <row r="60" spans="1:20" ht="12.75">
      <c r="A60" s="360"/>
      <c r="B60" s="389"/>
      <c r="C60" s="400"/>
      <c r="D60" s="355"/>
      <c r="E60" s="355"/>
      <c r="F60" s="355"/>
      <c r="G60" s="355"/>
      <c r="H60" s="355"/>
      <c r="I60" s="236"/>
      <c r="J60" s="240"/>
      <c r="K60" s="360"/>
      <c r="L60" s="389"/>
      <c r="M60" s="391"/>
      <c r="N60" s="355"/>
      <c r="O60" s="355"/>
      <c r="P60" s="355"/>
      <c r="Q60" s="355"/>
      <c r="R60" s="355"/>
      <c r="S60" s="236"/>
      <c r="T60" s="240"/>
    </row>
    <row r="61" spans="1:20" ht="12.75">
      <c r="A61" s="360"/>
      <c r="B61" s="382">
        <f>'пр.хода'!C32</f>
        <v>11</v>
      </c>
      <c r="C61" s="384" t="str">
        <f>VLOOKUP(B61,'пр.взв.'!B1:E114,2,FALSE)</f>
        <v>ГАГАРИН Юрий Анатольевич</v>
      </c>
      <c r="D61" s="356" t="str">
        <f>VLOOKUP(B61,'пр.взв.'!B1:F160,3,FALSE)</f>
        <v>1984 КМС</v>
      </c>
      <c r="E61" s="356" t="str">
        <f>VLOOKUP(C61,'пр.взв.'!C1:G160,3,FALSE)</f>
        <v>RUS</v>
      </c>
      <c r="F61" s="356" t="str">
        <f>VLOOKUP(B61,'пр.взв.'!B1:G160,5,FALSE)</f>
        <v>Нижегородская обл.</v>
      </c>
      <c r="G61" s="380"/>
      <c r="H61" s="380"/>
      <c r="I61" s="233"/>
      <c r="J61" s="233"/>
      <c r="K61" s="360"/>
      <c r="L61" s="382">
        <f>'пр.хода'!M32</f>
        <v>8</v>
      </c>
      <c r="M61" s="392" t="str">
        <f>VLOOKUP(L61,'пр.взв.'!B1:E114,2,FALSE)</f>
        <v>ТУНАКОВ Александр Сергеевич</v>
      </c>
      <c r="N61" s="356" t="str">
        <f>VLOOKUP(L61,'пр.взв.'!B1:F160,3,FALSE)</f>
        <v>1994 МС</v>
      </c>
      <c r="O61" s="356" t="str">
        <f>VLOOKUP(M61,'пр.взв.'!C1:G160,3,FALSE)</f>
        <v>RUS</v>
      </c>
      <c r="P61" s="356" t="str">
        <f>VLOOKUP(L61,'пр.взв.'!B1:G160,5,FALSE)</f>
        <v>Нижегородская обл.</v>
      </c>
      <c r="Q61" s="380"/>
      <c r="R61" s="380"/>
      <c r="S61" s="233"/>
      <c r="T61" s="233"/>
    </row>
    <row r="62" spans="1:20" ht="13.5" thickBot="1">
      <c r="A62" s="361"/>
      <c r="B62" s="383"/>
      <c r="C62" s="385"/>
      <c r="D62" s="357"/>
      <c r="E62" s="357"/>
      <c r="F62" s="357"/>
      <c r="G62" s="381"/>
      <c r="H62" s="381"/>
      <c r="I62" s="379"/>
      <c r="J62" s="379"/>
      <c r="K62" s="361"/>
      <c r="L62" s="383"/>
      <c r="M62" s="393"/>
      <c r="N62" s="357"/>
      <c r="O62" s="357"/>
      <c r="P62" s="357"/>
      <c r="Q62" s="381"/>
      <c r="R62" s="381"/>
      <c r="S62" s="379"/>
      <c r="T62" s="379"/>
    </row>
  </sheetData>
  <sheetProtection/>
  <mergeCells count="478">
    <mergeCell ref="A56:J56"/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S52:S53"/>
    <mergeCell ref="T52:T53"/>
    <mergeCell ref="G54:G55"/>
    <mergeCell ref="H54:H55"/>
    <mergeCell ref="N52:N53"/>
    <mergeCell ref="P52:P53"/>
    <mergeCell ref="I52:I53"/>
    <mergeCell ref="J52:J53"/>
    <mergeCell ref="K52:K55"/>
    <mergeCell ref="L52:L53"/>
    <mergeCell ref="M54:M55"/>
    <mergeCell ref="I54:I55"/>
    <mergeCell ref="J54:J55"/>
    <mergeCell ref="L54:L55"/>
    <mergeCell ref="R50:R51"/>
    <mergeCell ref="Q52:Q53"/>
    <mergeCell ref="R52:R53"/>
    <mergeCell ref="M52:M53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E50:E51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C50:C51"/>
    <mergeCell ref="D50:D51"/>
    <mergeCell ref="P48:P49"/>
    <mergeCell ref="Q48:Q49"/>
    <mergeCell ref="F50:F51"/>
    <mergeCell ref="H48:H49"/>
    <mergeCell ref="I48:I49"/>
    <mergeCell ref="J48:J49"/>
    <mergeCell ref="K48:K51"/>
    <mergeCell ref="L48:L49"/>
    <mergeCell ref="N46:N47"/>
    <mergeCell ref="Q46:Q47"/>
    <mergeCell ref="T46:T47"/>
    <mergeCell ref="A48:A51"/>
    <mergeCell ref="B48:B49"/>
    <mergeCell ref="C48:C49"/>
    <mergeCell ref="D48:D49"/>
    <mergeCell ref="F48:F49"/>
    <mergeCell ref="G48:G49"/>
    <mergeCell ref="B50:B51"/>
    <mergeCell ref="R46:R47"/>
    <mergeCell ref="S46:S47"/>
    <mergeCell ref="D46:D47"/>
    <mergeCell ref="G46:G47"/>
    <mergeCell ref="H46:H47"/>
    <mergeCell ref="I46:I47"/>
    <mergeCell ref="J46:J47"/>
    <mergeCell ref="K46:K47"/>
    <mergeCell ref="L46:L47"/>
    <mergeCell ref="M46:M47"/>
    <mergeCell ref="H41:H42"/>
    <mergeCell ref="I41:I42"/>
    <mergeCell ref="J41:J42"/>
    <mergeCell ref="K44:T44"/>
    <mergeCell ref="N41:N42"/>
    <mergeCell ref="P41:P42"/>
    <mergeCell ref="Q41:Q42"/>
    <mergeCell ref="R41:R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G39:G40"/>
    <mergeCell ref="B41:B42"/>
    <mergeCell ref="C41:C42"/>
    <mergeCell ref="D41:D42"/>
    <mergeCell ref="F41:F42"/>
    <mergeCell ref="G41:G42"/>
    <mergeCell ref="Q37:Q38"/>
    <mergeCell ref="R37:R38"/>
    <mergeCell ref="S37:S38"/>
    <mergeCell ref="T37:T38"/>
    <mergeCell ref="L37:L38"/>
    <mergeCell ref="A39:A42"/>
    <mergeCell ref="B39:B40"/>
    <mergeCell ref="C39:C40"/>
    <mergeCell ref="D39:D40"/>
    <mergeCell ref="H39:H40"/>
    <mergeCell ref="I39:I40"/>
    <mergeCell ref="E41:E42"/>
    <mergeCell ref="E39:E40"/>
    <mergeCell ref="F39:F40"/>
    <mergeCell ref="H37:H38"/>
    <mergeCell ref="I37:I38"/>
    <mergeCell ref="J37:J38"/>
    <mergeCell ref="K37:K38"/>
    <mergeCell ref="B37:B38"/>
    <mergeCell ref="C37:C38"/>
    <mergeCell ref="D37:D38"/>
    <mergeCell ref="G37:G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I33:I34"/>
    <mergeCell ref="J33:J34"/>
    <mergeCell ref="F31:F32"/>
    <mergeCell ref="G31:G32"/>
    <mergeCell ref="E31:E32"/>
    <mergeCell ref="P31:P32"/>
    <mergeCell ref="Q31:Q32"/>
    <mergeCell ref="R31:R32"/>
    <mergeCell ref="S31:S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T27:T28"/>
    <mergeCell ref="A31:A34"/>
    <mergeCell ref="B31:B32"/>
    <mergeCell ref="C31:C32"/>
    <mergeCell ref="D31:D32"/>
    <mergeCell ref="Q29:Q30"/>
    <mergeCell ref="R29:R30"/>
    <mergeCell ref="S29:S30"/>
    <mergeCell ref="T29:T30"/>
    <mergeCell ref="T31:T32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B29:B30"/>
    <mergeCell ref="C29:C30"/>
    <mergeCell ref="D29:D30"/>
    <mergeCell ref="F29:F30"/>
    <mergeCell ref="R25:R26"/>
    <mergeCell ref="S25:S26"/>
    <mergeCell ref="F27:F28"/>
    <mergeCell ref="G27:G28"/>
    <mergeCell ref="Q27:Q28"/>
    <mergeCell ref="R27:R28"/>
    <mergeCell ref="S27:S28"/>
    <mergeCell ref="H27:H28"/>
    <mergeCell ref="I27:I28"/>
    <mergeCell ref="T25:T26"/>
    <mergeCell ref="O25:P26"/>
    <mergeCell ref="H25:H26"/>
    <mergeCell ref="I25:I26"/>
    <mergeCell ref="J25:J26"/>
    <mergeCell ref="K25:K26"/>
    <mergeCell ref="L25:L26"/>
    <mergeCell ref="M25:M26"/>
    <mergeCell ref="N25:N26"/>
    <mergeCell ref="Q25:Q26"/>
    <mergeCell ref="A25:A26"/>
    <mergeCell ref="B25:B26"/>
    <mergeCell ref="C25:C26"/>
    <mergeCell ref="D25:D26"/>
    <mergeCell ref="S21:S22"/>
    <mergeCell ref="T21:T22"/>
    <mergeCell ref="G25:G26"/>
    <mergeCell ref="E25:F26"/>
    <mergeCell ref="N21:N22"/>
    <mergeCell ref="P21:P22"/>
    <mergeCell ref="O21:O22"/>
    <mergeCell ref="G21:G22"/>
    <mergeCell ref="H21:H22"/>
    <mergeCell ref="M21:M22"/>
    <mergeCell ref="F21:F22"/>
    <mergeCell ref="E21:E22"/>
    <mergeCell ref="Q21:Q22"/>
    <mergeCell ref="R21:R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Q17:Q18"/>
    <mergeCell ref="R17:R18"/>
    <mergeCell ref="S17:S18"/>
    <mergeCell ref="T17:T18"/>
    <mergeCell ref="A19:A22"/>
    <mergeCell ref="B19:B20"/>
    <mergeCell ref="C19:C20"/>
    <mergeCell ref="D19:D20"/>
    <mergeCell ref="B21:B22"/>
    <mergeCell ref="C21:C22"/>
    <mergeCell ref="D21:D22"/>
    <mergeCell ref="F19:F20"/>
    <mergeCell ref="G19:G20"/>
    <mergeCell ref="G17:G18"/>
    <mergeCell ref="H17:H18"/>
    <mergeCell ref="F17:F18"/>
    <mergeCell ref="I17:I18"/>
    <mergeCell ref="J17:J18"/>
    <mergeCell ref="N17:N18"/>
    <mergeCell ref="P17:P18"/>
    <mergeCell ref="O17:O18"/>
    <mergeCell ref="M17:M18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Q15:Q16"/>
    <mergeCell ref="R15:R16"/>
    <mergeCell ref="O13:O14"/>
    <mergeCell ref="A15:A18"/>
    <mergeCell ref="B15:B16"/>
    <mergeCell ref="C15:C16"/>
    <mergeCell ref="D15:D16"/>
    <mergeCell ref="B17:B18"/>
    <mergeCell ref="C17:C18"/>
    <mergeCell ref="D17:D18"/>
    <mergeCell ref="F15:F16"/>
    <mergeCell ref="G15:G16"/>
    <mergeCell ref="N15:N16"/>
    <mergeCell ref="P15:P16"/>
    <mergeCell ref="B13:B14"/>
    <mergeCell ref="C13:C14"/>
    <mergeCell ref="D13:D14"/>
    <mergeCell ref="F13:F14"/>
    <mergeCell ref="G13:G14"/>
    <mergeCell ref="H13:H14"/>
    <mergeCell ref="I13:I14"/>
    <mergeCell ref="N13:N14"/>
    <mergeCell ref="R11:R12"/>
    <mergeCell ref="S13:S14"/>
    <mergeCell ref="T13:T14"/>
    <mergeCell ref="S11:S12"/>
    <mergeCell ref="T11:T12"/>
    <mergeCell ref="R13:R14"/>
    <mergeCell ref="L13:L14"/>
    <mergeCell ref="M13:M14"/>
    <mergeCell ref="N11:N12"/>
    <mergeCell ref="Q11:Q12"/>
    <mergeCell ref="P13:P14"/>
    <mergeCell ref="Q13:Q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O11:O12"/>
    <mergeCell ref="I11:I12"/>
    <mergeCell ref="J11:J12"/>
    <mergeCell ref="N9:N10"/>
    <mergeCell ref="P9:P10"/>
    <mergeCell ref="O9:O10"/>
    <mergeCell ref="J9:J10"/>
    <mergeCell ref="P11:P12"/>
    <mergeCell ref="K11:K14"/>
    <mergeCell ref="L11:L12"/>
    <mergeCell ref="M11:M12"/>
    <mergeCell ref="Q9:Q10"/>
    <mergeCell ref="R9:R10"/>
    <mergeCell ref="S9:S10"/>
    <mergeCell ref="N7:N8"/>
    <mergeCell ref="P7:P8"/>
    <mergeCell ref="Q7:Q8"/>
    <mergeCell ref="R7:R8"/>
    <mergeCell ref="S7:S8"/>
    <mergeCell ref="M7:M8"/>
    <mergeCell ref="L9:L10"/>
    <mergeCell ref="M9:M10"/>
    <mergeCell ref="I9:I10"/>
    <mergeCell ref="G9:G10"/>
    <mergeCell ref="H9:H10"/>
    <mergeCell ref="E7:E8"/>
    <mergeCell ref="G7:G8"/>
    <mergeCell ref="F9:F10"/>
    <mergeCell ref="F7:F8"/>
    <mergeCell ref="R5:R6"/>
    <mergeCell ref="S5:S6"/>
    <mergeCell ref="T5:T6"/>
    <mergeCell ref="H7:H8"/>
    <mergeCell ref="T7:T8"/>
    <mergeCell ref="O7:O8"/>
    <mergeCell ref="I7:I8"/>
    <mergeCell ref="J7:J8"/>
    <mergeCell ref="K7:K10"/>
    <mergeCell ref="L7:L8"/>
    <mergeCell ref="A5:A6"/>
    <mergeCell ref="B5:B6"/>
    <mergeCell ref="C5:C6"/>
    <mergeCell ref="D5:D6"/>
    <mergeCell ref="A7:A10"/>
    <mergeCell ref="B7:B8"/>
    <mergeCell ref="C7:C8"/>
    <mergeCell ref="D7:D8"/>
    <mergeCell ref="B9:B10"/>
    <mergeCell ref="C9:C10"/>
    <mergeCell ref="D9:D10"/>
    <mergeCell ref="E5:F6"/>
    <mergeCell ref="B1:J1"/>
    <mergeCell ref="O5:P6"/>
    <mergeCell ref="L1:T1"/>
    <mergeCell ref="B2:J2"/>
    <mergeCell ref="L2:T2"/>
    <mergeCell ref="G5:G6"/>
    <mergeCell ref="H5:H6"/>
    <mergeCell ref="I5:I6"/>
    <mergeCell ref="Q5:Q6"/>
    <mergeCell ref="L5:L6"/>
    <mergeCell ref="M5:M6"/>
    <mergeCell ref="N5:N6"/>
    <mergeCell ref="J5:J6"/>
    <mergeCell ref="K5:K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O57:P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O59:O60"/>
    <mergeCell ref="N59:N60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1:E12"/>
    <mergeCell ref="E9:E10"/>
    <mergeCell ref="E29:E30"/>
    <mergeCell ref="E27:E28"/>
    <mergeCell ref="E19:E20"/>
    <mergeCell ref="E17:E18"/>
    <mergeCell ref="E15:E16"/>
    <mergeCell ref="E13:E14"/>
    <mergeCell ref="E37:F38"/>
    <mergeCell ref="O46:P47"/>
    <mergeCell ref="E46:F47"/>
    <mergeCell ref="A44:J44"/>
    <mergeCell ref="A46:A47"/>
    <mergeCell ref="B46:B47"/>
    <mergeCell ref="C46:C47"/>
    <mergeCell ref="M37:M38"/>
    <mergeCell ref="N37:N38"/>
    <mergeCell ref="A37:A38"/>
    <mergeCell ref="O48:O49"/>
    <mergeCell ref="J27:J28"/>
    <mergeCell ref="K27:K30"/>
    <mergeCell ref="E61:E62"/>
    <mergeCell ref="E59:E60"/>
    <mergeCell ref="E54:E55"/>
    <mergeCell ref="E52:E53"/>
    <mergeCell ref="E48:E49"/>
    <mergeCell ref="E57:F58"/>
    <mergeCell ref="O37:P38"/>
    <mergeCell ref="P59:P60"/>
    <mergeCell ref="O54:O55"/>
    <mergeCell ref="O52:O53"/>
    <mergeCell ref="O50:O51"/>
    <mergeCell ref="K56:T5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25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41" t="str">
        <f>HYPERLINK('[1]реквизиты'!$A$2)</f>
        <v>Международный турнир по самбо "Мемориал ЗТ СССР М.Бурдикова"</v>
      </c>
      <c r="B1" s="442"/>
      <c r="C1" s="442"/>
      <c r="D1" s="442"/>
      <c r="E1" s="442"/>
      <c r="F1" s="442"/>
      <c r="G1" s="442"/>
      <c r="H1" s="442"/>
      <c r="I1" s="442"/>
    </row>
    <row r="2" spans="4:5" ht="27" customHeight="1">
      <c r="D2" s="53"/>
      <c r="E2" s="68" t="str">
        <f>HYPERLINK('пр.взв.'!D4)</f>
        <v>в.к. св.100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40" t="s">
        <v>12</v>
      </c>
      <c r="B5" s="240" t="s">
        <v>4</v>
      </c>
      <c r="C5" s="234" t="s">
        <v>5</v>
      </c>
      <c r="D5" s="240" t="s">
        <v>13</v>
      </c>
      <c r="E5" s="435" t="s">
        <v>14</v>
      </c>
      <c r="F5" s="436"/>
      <c r="G5" s="240" t="s">
        <v>15</v>
      </c>
      <c r="H5" s="240" t="s">
        <v>16</v>
      </c>
      <c r="I5" s="240" t="s">
        <v>17</v>
      </c>
    </row>
    <row r="6" spans="1:9" ht="12.75">
      <c r="A6" s="233"/>
      <c r="B6" s="233"/>
      <c r="C6" s="233"/>
      <c r="D6" s="233"/>
      <c r="E6" s="437"/>
      <c r="F6" s="438"/>
      <c r="G6" s="233"/>
      <c r="H6" s="233"/>
      <c r="I6" s="233"/>
    </row>
    <row r="7" spans="1:9" ht="12.75">
      <c r="A7" s="445"/>
      <c r="B7" s="356">
        <f>'пр.хода'!D29</f>
        <v>5</v>
      </c>
      <c r="C7" s="439" t="str">
        <f>VLOOKUP(B7,'пр.взв.'!B7:D62,2,FALSE)</f>
        <v>ЛАТУШКИН Никита Алексеевич</v>
      </c>
      <c r="D7" s="439" t="str">
        <f>VLOOKUP(B7,'пр.взв.'!B7:F92,3,FALSE)</f>
        <v>1995 КМС</v>
      </c>
      <c r="E7" s="443" t="str">
        <f>VLOOKUP(B7,'пр.взв.'!B7:F92,4,FALSE)</f>
        <v>RUS</v>
      </c>
      <c r="F7" s="439" t="str">
        <f>VLOOKUP(B7,'пр.взв.'!B7:G82,5,FALSE)</f>
        <v>Новосибирская обл.</v>
      </c>
      <c r="G7" s="355"/>
      <c r="H7" s="236"/>
      <c r="I7" s="240"/>
    </row>
    <row r="8" spans="1:9" ht="12.75">
      <c r="A8" s="445"/>
      <c r="B8" s="240"/>
      <c r="C8" s="439"/>
      <c r="D8" s="439"/>
      <c r="E8" s="443"/>
      <c r="F8" s="439"/>
      <c r="G8" s="355"/>
      <c r="H8" s="236"/>
      <c r="I8" s="240"/>
    </row>
    <row r="9" spans="1:9" ht="12.75">
      <c r="A9" s="444"/>
      <c r="B9" s="356">
        <f>'пр.хода'!C35</f>
        <v>6</v>
      </c>
      <c r="C9" s="439" t="str">
        <f>VLOOKUP(B9,'пр.взв.'!B9:D64,2,FALSE)</f>
        <v>КАЖИБАЕВ Ерасыл</v>
      </c>
      <c r="D9" s="439" t="str">
        <f>VLOOKUP(B9,'пр.взв.'!B9:F94,3,FALSE)</f>
        <v>1994 МС</v>
      </c>
      <c r="E9" s="443" t="str">
        <f>VLOOKUP(B9,'пр.взв.'!B9:F94,4,FALSE)</f>
        <v>KAZ</v>
      </c>
      <c r="F9" s="439" t="str">
        <f>VLOOKUP(B9,'пр.взв.'!B9:G84,5,FALSE)</f>
        <v>Казахстан</v>
      </c>
      <c r="G9" s="355"/>
      <c r="H9" s="240"/>
      <c r="I9" s="240"/>
    </row>
    <row r="10" spans="1:9" ht="12.75">
      <c r="A10" s="444"/>
      <c r="B10" s="240"/>
      <c r="C10" s="439"/>
      <c r="D10" s="439"/>
      <c r="E10" s="443"/>
      <c r="F10" s="439"/>
      <c r="G10" s="355"/>
      <c r="H10" s="240"/>
      <c r="I10" s="240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св.100  кг.</v>
      </c>
    </row>
    <row r="17" spans="1:9" ht="12.75" customHeight="1">
      <c r="A17" s="240" t="s">
        <v>12</v>
      </c>
      <c r="B17" s="240" t="s">
        <v>4</v>
      </c>
      <c r="C17" s="234" t="s">
        <v>5</v>
      </c>
      <c r="D17" s="240" t="s">
        <v>13</v>
      </c>
      <c r="E17" s="435" t="s">
        <v>14</v>
      </c>
      <c r="F17" s="436"/>
      <c r="G17" s="240" t="s">
        <v>15</v>
      </c>
      <c r="H17" s="240" t="s">
        <v>16</v>
      </c>
      <c r="I17" s="240" t="s">
        <v>17</v>
      </c>
    </row>
    <row r="18" spans="1:9" ht="12.75">
      <c r="A18" s="233"/>
      <c r="B18" s="233"/>
      <c r="C18" s="233"/>
      <c r="D18" s="233"/>
      <c r="E18" s="437"/>
      <c r="F18" s="438"/>
      <c r="G18" s="233"/>
      <c r="H18" s="233"/>
      <c r="I18" s="233"/>
    </row>
    <row r="19" spans="1:9" ht="12.75">
      <c r="A19" s="445"/>
      <c r="B19" s="356">
        <f>'пр.хода'!N29</f>
        <v>2</v>
      </c>
      <c r="C19" s="446" t="str">
        <f>VLOOKUP(B19,'пр.взв.'!B1:D34,2,FALSE)</f>
        <v>МИХАЛЬЧЕНКО Роман Александрович</v>
      </c>
      <c r="D19" s="446" t="str">
        <f>VLOOKUP(B19,'пр.взв.'!B1:F34,3,FALSE)</f>
        <v>1987 МСМК</v>
      </c>
      <c r="E19" s="448" t="str">
        <f>VLOOKUP(B19,'пр.взв.'!B1:F34,4,FALSE)</f>
        <v>RUS</v>
      </c>
      <c r="F19" s="439" t="str">
        <f>VLOOKUP(B19,'пр.взв.'!B1:G34,5,FALSE)</f>
        <v>Курганская обл.</v>
      </c>
      <c r="G19" s="440"/>
      <c r="H19" s="236"/>
      <c r="I19" s="240"/>
    </row>
    <row r="20" spans="1:9" ht="12.75">
      <c r="A20" s="445"/>
      <c r="B20" s="240"/>
      <c r="C20" s="447"/>
      <c r="D20" s="447"/>
      <c r="E20" s="449"/>
      <c r="F20" s="439"/>
      <c r="G20" s="440"/>
      <c r="H20" s="236"/>
      <c r="I20" s="240"/>
    </row>
    <row r="21" spans="1:9" ht="12.75">
      <c r="A21" s="444"/>
      <c r="B21" s="356">
        <f>'пр.хода'!M35</f>
        <v>3</v>
      </c>
      <c r="C21" s="446" t="str">
        <f>VLOOKUP(B21,'пр.взв.'!B1:D36,2,FALSE)</f>
        <v>ТАЧКОВ Иван Дмитриевич</v>
      </c>
      <c r="D21" s="446" t="str">
        <f>VLOOKUP(B21,'пр.взв.'!B1:F36,3,FALSE)</f>
        <v>1997 МС</v>
      </c>
      <c r="E21" s="448" t="str">
        <f>VLOOKUP(B21,'пр.взв.'!B2:F36,4,FALSE)</f>
        <v>RUS</v>
      </c>
      <c r="F21" s="439" t="str">
        <f>VLOOKUP(B21,'пр.взв.'!B1:G36,5,FALSE)</f>
        <v>Курганская обл.</v>
      </c>
      <c r="G21" s="440"/>
      <c r="H21" s="240"/>
      <c r="I21" s="240"/>
    </row>
    <row r="22" spans="1:9" ht="12.75">
      <c r="A22" s="444"/>
      <c r="B22" s="240"/>
      <c r="C22" s="447"/>
      <c r="D22" s="447"/>
      <c r="E22" s="450"/>
      <c r="F22" s="439"/>
      <c r="G22" s="440"/>
      <c r="H22" s="240"/>
      <c r="I22" s="240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св.100  кг.</v>
      </c>
    </row>
    <row r="30" spans="1:9" ht="12.75" customHeight="1">
      <c r="A30" s="240" t="s">
        <v>12</v>
      </c>
      <c r="B30" s="240" t="s">
        <v>4</v>
      </c>
      <c r="C30" s="234" t="s">
        <v>5</v>
      </c>
      <c r="D30" s="240" t="s">
        <v>13</v>
      </c>
      <c r="E30" s="435" t="s">
        <v>14</v>
      </c>
      <c r="F30" s="436"/>
      <c r="G30" s="240" t="s">
        <v>15</v>
      </c>
      <c r="H30" s="240" t="s">
        <v>16</v>
      </c>
      <c r="I30" s="240" t="s">
        <v>17</v>
      </c>
    </row>
    <row r="31" spans="1:9" ht="12.75">
      <c r="A31" s="233"/>
      <c r="B31" s="233"/>
      <c r="C31" s="233"/>
      <c r="D31" s="233"/>
      <c r="E31" s="437"/>
      <c r="F31" s="438"/>
      <c r="G31" s="233"/>
      <c r="H31" s="233"/>
      <c r="I31" s="233"/>
    </row>
    <row r="32" spans="1:9" ht="12.75">
      <c r="A32" s="445"/>
      <c r="B32" s="356">
        <f>'пр.хода'!I14</f>
        <v>1</v>
      </c>
      <c r="C32" s="439" t="str">
        <f>VLOOKUP(B32,'пр.взв.'!B3:D47,2,FALSE)</f>
        <v>ОСИПЕНКО Артем Иванович</v>
      </c>
      <c r="D32" s="439" t="str">
        <f>VLOOKUP(B32,'пр.взв.'!B3:F47,3,FALSE)</f>
        <v>1988 ЗМС</v>
      </c>
      <c r="E32" s="443" t="str">
        <f>VLOOKUP(B32,'пр.взв.'!B3:F47,4,FALSE)</f>
        <v>RUS</v>
      </c>
      <c r="F32" s="439" t="str">
        <f>VLOOKUP(B32,'пр.взв.'!B3:G47,5,FALSE)</f>
        <v>Брянская обл.</v>
      </c>
      <c r="G32" s="355"/>
      <c r="H32" s="236"/>
      <c r="I32" s="240"/>
    </row>
    <row r="33" spans="1:9" ht="12.75">
      <c r="A33" s="445"/>
      <c r="B33" s="240"/>
      <c r="C33" s="439"/>
      <c r="D33" s="439"/>
      <c r="E33" s="443"/>
      <c r="F33" s="439"/>
      <c r="G33" s="355"/>
      <c r="H33" s="236"/>
      <c r="I33" s="240"/>
    </row>
    <row r="34" spans="1:9" ht="12.75">
      <c r="A34" s="444"/>
      <c r="B34" s="356">
        <f>'пр.хода'!M14</f>
        <v>4</v>
      </c>
      <c r="C34" s="439" t="str">
        <f>VLOOKUP(B34,'пр.взв.'!B3:D49,2,FALSE)</f>
        <v>РЫБАК Юрий</v>
      </c>
      <c r="D34" s="439" t="str">
        <f>VLOOKUP(B34,'пр.взв.'!B3:F49,3,FALSE)</f>
        <v>1979 ЗМС</v>
      </c>
      <c r="E34" s="443" t="str">
        <f>VLOOKUP(B34,'пр.взв.'!B3:F49,4,FALSE)</f>
        <v>BLR</v>
      </c>
      <c r="F34" s="439" t="str">
        <f>VLOOKUP(B34,'пр.взв.'!B3:G49,5,FALSE)</f>
        <v>Беларусь</v>
      </c>
      <c r="G34" s="355"/>
      <c r="H34" s="240"/>
      <c r="I34" s="240"/>
    </row>
    <row r="35" spans="1:9" ht="12.75">
      <c r="A35" s="444"/>
      <c r="B35" s="240"/>
      <c r="C35" s="439"/>
      <c r="D35" s="439"/>
      <c r="E35" s="443"/>
      <c r="F35" s="439"/>
      <c r="G35" s="355"/>
      <c r="H35" s="240"/>
      <c r="I35" s="24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E7:E8"/>
    <mergeCell ref="F7:F8"/>
    <mergeCell ref="E9:E10"/>
    <mergeCell ref="F9:F10"/>
    <mergeCell ref="A9:A10"/>
    <mergeCell ref="B9:B10"/>
    <mergeCell ref="C9:C10"/>
    <mergeCell ref="D9:D10"/>
    <mergeCell ref="G17:G18"/>
    <mergeCell ref="H17:H18"/>
    <mergeCell ref="E17:F18"/>
    <mergeCell ref="C17:C18"/>
    <mergeCell ref="D17:D18"/>
    <mergeCell ref="H19:H20"/>
    <mergeCell ref="A19:A20"/>
    <mergeCell ref="B19:B20"/>
    <mergeCell ref="C19:C20"/>
    <mergeCell ref="D19:D20"/>
    <mergeCell ref="A17:A18"/>
    <mergeCell ref="B17:B18"/>
    <mergeCell ref="A21:A22"/>
    <mergeCell ref="B21:B22"/>
    <mergeCell ref="C21:C22"/>
    <mergeCell ref="D21:D22"/>
    <mergeCell ref="E19:E20"/>
    <mergeCell ref="F19:F20"/>
    <mergeCell ref="E21:E22"/>
    <mergeCell ref="F21:F22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G21:G22"/>
    <mergeCell ref="H21:H22"/>
    <mergeCell ref="G19:G20"/>
    <mergeCell ref="G9:G10"/>
    <mergeCell ref="H9:H10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32:I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1">
      <selection activeCell="H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>
      <c r="A1" s="473" t="s">
        <v>125</v>
      </c>
      <c r="B1" s="473"/>
      <c r="C1" s="473"/>
      <c r="D1" s="473"/>
      <c r="E1" s="473"/>
      <c r="F1" s="473"/>
      <c r="G1" s="473"/>
      <c r="H1" s="473"/>
    </row>
    <row r="2" spans="1:8" ht="25.5" customHeight="1">
      <c r="A2" s="498" t="str">
        <f>HYPERLINK('[1]реквизиты'!$A$2)</f>
        <v>Международный турнир по самбо "Мемориал ЗТ СССР М.Бурдикова"</v>
      </c>
      <c r="B2" s="498"/>
      <c r="C2" s="498"/>
      <c r="D2" s="498"/>
      <c r="E2" s="498"/>
      <c r="F2" s="498"/>
      <c r="G2" s="498"/>
      <c r="H2" s="499"/>
    </row>
    <row r="3" spans="2:8" ht="24.75" customHeight="1" thickBot="1">
      <c r="B3" s="464" t="str">
        <f>'пр.взв.'!A3</f>
        <v>19-21 августа 2016.                г.Кстово (Россия)</v>
      </c>
      <c r="C3" s="464"/>
      <c r="D3" s="464"/>
      <c r="E3" s="464"/>
      <c r="F3" s="464"/>
      <c r="G3" s="464"/>
      <c r="H3" s="87" t="str">
        <f>'пр.взв.'!D4</f>
        <v>в.к. св.100  кг.</v>
      </c>
    </row>
    <row r="4" spans="1:24" ht="12.75" customHeight="1" thickBot="1">
      <c r="A4" s="500" t="s">
        <v>47</v>
      </c>
      <c r="B4" s="502" t="s">
        <v>4</v>
      </c>
      <c r="C4" s="504" t="s">
        <v>5</v>
      </c>
      <c r="D4" s="363" t="s">
        <v>6</v>
      </c>
      <c r="E4" s="362" t="s">
        <v>7</v>
      </c>
      <c r="F4" s="363"/>
      <c r="G4" s="476" t="s">
        <v>10</v>
      </c>
      <c r="H4" s="469" t="s">
        <v>8</v>
      </c>
      <c r="J4" s="451" t="str">
        <f>MID(F6,FIND(,F6),3)</f>
        <v>Бря</v>
      </c>
      <c r="K4" s="452">
        <v>1</v>
      </c>
      <c r="L4" s="453" t="s">
        <v>55</v>
      </c>
      <c r="M4" s="455" t="s">
        <v>56</v>
      </c>
      <c r="N4" s="457"/>
      <c r="O4" s="458"/>
      <c r="P4" s="458"/>
      <c r="Q4" s="459"/>
      <c r="S4" s="460" t="s">
        <v>55</v>
      </c>
      <c r="T4" s="455" t="s">
        <v>56</v>
      </c>
      <c r="U4" s="457"/>
      <c r="V4" s="458"/>
      <c r="W4" s="458"/>
      <c r="X4" s="459"/>
    </row>
    <row r="5" spans="1:24" ht="16.5" thickBot="1">
      <c r="A5" s="501"/>
      <c r="B5" s="503"/>
      <c r="C5" s="505"/>
      <c r="D5" s="365"/>
      <c r="E5" s="364"/>
      <c r="F5" s="365"/>
      <c r="G5" s="379"/>
      <c r="H5" s="470"/>
      <c r="J5" s="451"/>
      <c r="K5" s="452"/>
      <c r="L5" s="454"/>
      <c r="M5" s="456"/>
      <c r="N5" s="92">
        <v>1</v>
      </c>
      <c r="O5" s="93">
        <v>2</v>
      </c>
      <c r="P5" s="93">
        <v>3</v>
      </c>
      <c r="Q5" s="94">
        <v>5</v>
      </c>
      <c r="S5" s="461"/>
      <c r="T5" s="456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95">
        <v>1</v>
      </c>
      <c r="B6" s="496">
        <f>'пр.хода'!H8</f>
        <v>1</v>
      </c>
      <c r="C6" s="486" t="str">
        <f>VLOOKUP(B6,'пр.взв.'!B7:H38,2,FALSE)</f>
        <v>ОСИПЕНКО Артем Иванович</v>
      </c>
      <c r="D6" s="497" t="str">
        <f>VLOOKUP(B6,'пр.взв.'!B7:H131,3,FALSE)</f>
        <v>1988 ЗМС</v>
      </c>
      <c r="E6" s="468" t="str">
        <f>VLOOKUP(B6,'пр.взв.'!B7:H38,4,FALSE)</f>
        <v>RUS</v>
      </c>
      <c r="F6" s="475" t="str">
        <f>VLOOKUP(B6,'пр.взв.'!B7:H38,5,FALSE)</f>
        <v>Брянская обл.</v>
      </c>
      <c r="G6" s="465">
        <f>VLOOKUP(B6,'пр.взв.'!B7:H38,6,FALSE)</f>
        <v>0</v>
      </c>
      <c r="H6" s="471" t="str">
        <f>VLOOKUP(B6,'пр.взв.'!B7:H133,7,FALSE)</f>
        <v>Портнов С.В. Зубов Р.П.</v>
      </c>
      <c r="J6" s="451" t="s">
        <v>57</v>
      </c>
      <c r="K6" s="452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Бря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93"/>
      <c r="B7" s="490"/>
      <c r="C7" s="491"/>
      <c r="D7" s="497"/>
      <c r="E7" s="449"/>
      <c r="F7" s="230"/>
      <c r="G7" s="465"/>
      <c r="H7" s="471"/>
      <c r="J7" s="452"/>
      <c r="K7" s="452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Бел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93">
        <v>2</v>
      </c>
      <c r="B8" s="490">
        <f>'пр.хода'!H20</f>
        <v>4</v>
      </c>
      <c r="C8" s="486" t="str">
        <f>VLOOKUP(B8,'пр.взв.'!B1:H40,2,FALSE)</f>
        <v>РЫБАК Юрий</v>
      </c>
      <c r="D8" s="488" t="str">
        <f>VLOOKUP(B8,'пр.взв.'!B1:H133,3,FALSE)</f>
        <v>1979 ЗМС</v>
      </c>
      <c r="E8" s="448" t="str">
        <f>VLOOKUP(B8,'пр.взв.'!B1:H40,4,FALSE)</f>
        <v>BLR</v>
      </c>
      <c r="F8" s="474" t="str">
        <f>VLOOKUP(B8,'пр.взв.'!B1:H40,5,FALSE)</f>
        <v>Беларусь</v>
      </c>
      <c r="G8" s="466">
        <f>VLOOKUP(B8,'пр.взв.'!B1:H40,6,FALSE)</f>
        <v>0</v>
      </c>
      <c r="H8" s="462" t="str">
        <f>VLOOKUP(B8,'пр.взв.'!B1:H135,7,FALSE)</f>
        <v>Кот В.С.</v>
      </c>
      <c r="J8" s="452" t="str">
        <f>MID(F8,FIND(,F8),3)</f>
        <v>Бел</v>
      </c>
      <c r="K8" s="452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Каз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93"/>
      <c r="B9" s="490"/>
      <c r="C9" s="491"/>
      <c r="D9" s="492"/>
      <c r="E9" s="450"/>
      <c r="F9" s="474"/>
      <c r="G9" s="467"/>
      <c r="H9" s="463"/>
      <c r="J9" s="452"/>
      <c r="K9" s="452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Кур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1</v>
      </c>
    </row>
    <row r="10" spans="1:24" ht="12.75" customHeight="1">
      <c r="A10" s="493">
        <v>3</v>
      </c>
      <c r="B10" s="490">
        <f>'пр.хода'!E32</f>
        <v>6</v>
      </c>
      <c r="C10" s="494" t="str">
        <f>VLOOKUP(B10,'пр.взв.'!B1:H42,2,FALSE)</f>
        <v>КАЖИБАЕВ Ерасыл</v>
      </c>
      <c r="D10" s="488" t="str">
        <f>VLOOKUP(B10,'пр.взв.'!B1:H135,3,FALSE)</f>
        <v>1994 МС</v>
      </c>
      <c r="E10" s="448" t="str">
        <f>VLOOKUP(B10,'пр.взв.'!B1:H42,4,FALSE)</f>
        <v>KAZ</v>
      </c>
      <c r="F10" s="474" t="str">
        <f>VLOOKUP(B10,'пр.взв.'!B1:H42,5,FALSE)</f>
        <v>Казахстан</v>
      </c>
      <c r="G10" s="466">
        <f>VLOOKUP(B10,'пр.взв.'!B1:H42,6,FALSE)</f>
        <v>0</v>
      </c>
      <c r="H10" s="462" t="str">
        <f>VLOOKUP(B10,'пр.взв.'!B1:H137,7,FALSE)</f>
        <v>Имаханов Б.</v>
      </c>
      <c r="J10" s="452" t="str">
        <f>MID(F10,FIND(,F10),3)</f>
        <v>Каз</v>
      </c>
      <c r="K10" s="452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Нов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93"/>
      <c r="B11" s="490"/>
      <c r="C11" s="491"/>
      <c r="D11" s="492"/>
      <c r="E11" s="450"/>
      <c r="F11" s="474"/>
      <c r="G11" s="467"/>
      <c r="H11" s="463"/>
      <c r="J11" s="452"/>
      <c r="K11" s="452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1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493">
        <v>3</v>
      </c>
      <c r="B12" s="490">
        <f>'пр.хода'!Q32</f>
        <v>3</v>
      </c>
      <c r="C12" s="486" t="str">
        <f>VLOOKUP(B12,'пр.взв.'!B1:H44,2,FALSE)</f>
        <v>ТАЧКОВ Иван Дмитриевич</v>
      </c>
      <c r="D12" s="488" t="str">
        <f>VLOOKUP(B12,'пр.взв.'!B1:H137,3,FALSE)</f>
        <v>1997 МС</v>
      </c>
      <c r="E12" s="448" t="str">
        <f>VLOOKUP(B12,'пр.взв.'!B1:H44,4,FALSE)</f>
        <v>RUS</v>
      </c>
      <c r="F12" s="474" t="str">
        <f>VLOOKUP(B12,'пр.взв.'!B1:H44,5,FALSE)</f>
        <v>Курганская обл.</v>
      </c>
      <c r="G12" s="466">
        <f>VLOOKUP(B12,'пр.взв.'!B1:H44,6,FALSE)</f>
        <v>0</v>
      </c>
      <c r="H12" s="462" t="str">
        <f>VLOOKUP(B12,'пр.взв.'!B1:H139,7,FALSE)</f>
        <v>Бородин О.Б. Воронов В.В.</v>
      </c>
      <c r="J12" s="452" t="str">
        <f>MID(F12,FIND(,F12),3)</f>
        <v>Кур</v>
      </c>
      <c r="K12" s="452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93"/>
      <c r="B13" s="490"/>
      <c r="C13" s="491"/>
      <c r="D13" s="492"/>
      <c r="E13" s="450"/>
      <c r="F13" s="474"/>
      <c r="G13" s="467"/>
      <c r="H13" s="463"/>
      <c r="J13" s="452"/>
      <c r="K13" s="452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493">
        <v>5</v>
      </c>
      <c r="B14" s="490">
        <f>'пр.хода'!AA25</f>
        <v>5</v>
      </c>
      <c r="C14" s="486" t="str">
        <f>VLOOKUP(B14,'пр.взв.'!B1:H46,2,FALSE)</f>
        <v>ЛАТУШКИН Никита Алексеевич</v>
      </c>
      <c r="D14" s="488" t="str">
        <f>VLOOKUP(B14,'пр.взв.'!B1:H139,3,FALSE)</f>
        <v>1995 КМС</v>
      </c>
      <c r="E14" s="448" t="str">
        <f>VLOOKUP(B14,'пр.взв.'!B1:H46,4,FALSE)</f>
        <v>RUS</v>
      </c>
      <c r="F14" s="474" t="str">
        <f>VLOOKUP(B14,'пр.взв.'!B1:H46,5,FALSE)</f>
        <v>Новосибирская обл.</v>
      </c>
      <c r="G14" s="466">
        <f>VLOOKUP(B14,'пр.взв.'!B1:H46,6,FALSE)</f>
        <v>0</v>
      </c>
      <c r="H14" s="462" t="str">
        <f>VLOOKUP(B14,'пр.взв.'!B1:H141,7,FALSE)</f>
        <v>Мордвинов А.И.</v>
      </c>
      <c r="J14" s="452" t="str">
        <f>MID(F14,FIND(,F14),3)</f>
        <v>Нов</v>
      </c>
      <c r="K14" s="452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93"/>
      <c r="B15" s="490"/>
      <c r="C15" s="491"/>
      <c r="D15" s="492"/>
      <c r="E15" s="450"/>
      <c r="F15" s="474"/>
      <c r="G15" s="467"/>
      <c r="H15" s="463"/>
      <c r="J15" s="452"/>
      <c r="K15" s="452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93">
        <v>5</v>
      </c>
      <c r="B16" s="490">
        <f>'пр.хода'!AA26</f>
        <v>2</v>
      </c>
      <c r="C16" s="486" t="str">
        <f>VLOOKUP(B16,'пр.взв.'!B1:H48,2,FALSE)</f>
        <v>МИХАЛЬЧЕНКО Роман Александрович</v>
      </c>
      <c r="D16" s="488" t="str">
        <f>VLOOKUP(B16,'пр.взв.'!B1:H141,3,FALSE)</f>
        <v>1987 МСМК</v>
      </c>
      <c r="E16" s="448" t="str">
        <f>VLOOKUP(B16,'пр.взв.'!B1:H48,4,FALSE)</f>
        <v>RUS</v>
      </c>
      <c r="F16" s="474" t="str">
        <f>VLOOKUP(B16,'пр.взв.'!B1:H48,5,FALSE)</f>
        <v>Курганская обл.</v>
      </c>
      <c r="G16" s="466">
        <f>VLOOKUP(B16,'пр.взв.'!B1:H48,6,FALSE)</f>
        <v>0</v>
      </c>
      <c r="H16" s="462" t="str">
        <f>VLOOKUP(B16,'пр.взв.'!B1:H143,7,FALSE)</f>
        <v>Стенников М.Г.</v>
      </c>
      <c r="J16" s="452" t="str">
        <f>MID(F16,FIND(,F16),3)</f>
        <v>Кур</v>
      </c>
      <c r="K16" s="452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93"/>
      <c r="B17" s="490"/>
      <c r="C17" s="491"/>
      <c r="D17" s="492"/>
      <c r="E17" s="450"/>
      <c r="F17" s="474"/>
      <c r="G17" s="467"/>
      <c r="H17" s="463"/>
      <c r="J17" s="452"/>
      <c r="K17" s="452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82" t="s">
        <v>46</v>
      </c>
      <c r="B18" s="490">
        <f>'пр.хода'!AA27</f>
        <v>11</v>
      </c>
      <c r="C18" s="486" t="str">
        <f>VLOOKUP(B18,'пр.взв.'!B1:H50,2,FALSE)</f>
        <v>ГАГАРИН Юрий Анатольевич</v>
      </c>
      <c r="D18" s="488" t="str">
        <f>VLOOKUP(B18,'пр.взв.'!B1:H143,3,FALSE)</f>
        <v>1984 КМС</v>
      </c>
      <c r="E18" s="448" t="str">
        <f>VLOOKUP(B18,'пр.взв.'!B1:H50,4,FALSE)</f>
        <v>RUS</v>
      </c>
      <c r="F18" s="474" t="str">
        <f>VLOOKUP(B18,'пр.взв.'!B1:H50,5,FALSE)</f>
        <v>Нижегородская обл.</v>
      </c>
      <c r="G18" s="466">
        <f>VLOOKUP(B18,'пр.взв.'!B1:H50,6,FALSE)</f>
        <v>0</v>
      </c>
      <c r="H18" s="462" t="str">
        <f>VLOOKUP(B18,'пр.взв.'!B1:H145,7,FALSE)</f>
        <v>Симанов М.В. Мокеичев А.В.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1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82"/>
      <c r="B19" s="490"/>
      <c r="C19" s="491"/>
      <c r="D19" s="492"/>
      <c r="E19" s="450"/>
      <c r="F19" s="474"/>
      <c r="G19" s="467"/>
      <c r="H19" s="463"/>
    </row>
    <row r="20" spans="1:8" ht="12.75" customHeight="1">
      <c r="A20" s="482" t="s">
        <v>46</v>
      </c>
      <c r="B20" s="490">
        <v>8</v>
      </c>
      <c r="C20" s="486" t="str">
        <f>VLOOKUP(B20,'пр.взв.'!B2:H52,2,FALSE)</f>
        <v>ТУНАКОВ Александр Сергеевич</v>
      </c>
      <c r="D20" s="488" t="str">
        <f>VLOOKUP(B20,'пр.взв.'!B2:H145,3,FALSE)</f>
        <v>1994 МС</v>
      </c>
      <c r="E20" s="448" t="str">
        <f>VLOOKUP(B20,'пр.взв.'!B2:H52,4,FALSE)</f>
        <v>RUS</v>
      </c>
      <c r="F20" s="474" t="str">
        <f>VLOOKUP(B20,'пр.взв.'!B2:H52,5,FALSE)</f>
        <v>Нижегородская обл.</v>
      </c>
      <c r="G20" s="466">
        <f>VLOOKUP(B20,'пр.взв.'!B2:H52,6,FALSE)</f>
        <v>0</v>
      </c>
      <c r="H20" s="462" t="str">
        <f>VLOOKUP(B20,'пр.взв.'!B2:H147,7,FALSE)</f>
        <v>Симанов М.В. Мокеичев А.В.</v>
      </c>
    </row>
    <row r="21" spans="1:8" ht="12.75">
      <c r="A21" s="482"/>
      <c r="B21" s="490"/>
      <c r="C21" s="491"/>
      <c r="D21" s="492"/>
      <c r="E21" s="450"/>
      <c r="F21" s="474"/>
      <c r="G21" s="467"/>
      <c r="H21" s="463"/>
    </row>
    <row r="22" spans="1:8" ht="12.75" customHeight="1">
      <c r="A22" s="482" t="s">
        <v>123</v>
      </c>
      <c r="B22" s="490">
        <v>9</v>
      </c>
      <c r="C22" s="486" t="str">
        <f>VLOOKUP(B22,'пр.взв.'!B2:H54,2,FALSE)</f>
        <v>БЕКАРЫСТАНОВ Нуржан</v>
      </c>
      <c r="D22" s="488" t="str">
        <f>VLOOKUP(B22,'пр.взв.'!B2:H147,3,FALSE)</f>
        <v>1993 КМС</v>
      </c>
      <c r="E22" s="448" t="str">
        <f>VLOOKUP(B22,'пр.взв.'!B2:H54,4,FALSE)</f>
        <v>KAZ</v>
      </c>
      <c r="F22" s="474" t="str">
        <f>VLOOKUP(B22,'пр.взв.'!B2:H54,5,FALSE)</f>
        <v>Актюбинская обл.</v>
      </c>
      <c r="G22" s="466">
        <f>VLOOKUP(B22,'пр.взв.'!B2:H54,6,FALSE)</f>
        <v>0</v>
      </c>
      <c r="H22" s="462" t="str">
        <f>VLOOKUP(B22,'пр.взв.'!B2:H149,7,FALSE)</f>
        <v>Ынгаев С. Тойлыбаев С.</v>
      </c>
    </row>
    <row r="23" spans="1:8" ht="12.75">
      <c r="A23" s="482"/>
      <c r="B23" s="490"/>
      <c r="C23" s="491"/>
      <c r="D23" s="492"/>
      <c r="E23" s="450"/>
      <c r="F23" s="474"/>
      <c r="G23" s="467"/>
      <c r="H23" s="463"/>
    </row>
    <row r="24" spans="1:8" ht="12.75" customHeight="1">
      <c r="A24" s="482" t="s">
        <v>123</v>
      </c>
      <c r="B24" s="490">
        <v>7</v>
      </c>
      <c r="C24" s="486" t="str">
        <f>VLOOKUP(B24,'пр.взв.'!B2:H56,2,FALSE)</f>
        <v>ДЖАНГОЯН Орди Эдикович</v>
      </c>
      <c r="D24" s="488" t="str">
        <f>VLOOKUP(B24,'пр.взв.'!B2:H149,3,FALSE)</f>
        <v>1995 КМС</v>
      </c>
      <c r="E24" s="448" t="str">
        <f>VLOOKUP(B24,'пр.взв.'!B2:H56,4,FALSE)</f>
        <v>RUS</v>
      </c>
      <c r="F24" s="474" t="str">
        <f>VLOOKUP(B24,'пр.взв.'!B2:H56,5,FALSE)</f>
        <v>Краснодарский кр.</v>
      </c>
      <c r="G24" s="466">
        <f>VLOOKUP(B24,'пр.взв.'!B2:H56,6,FALSE)</f>
        <v>0</v>
      </c>
      <c r="H24" s="462" t="str">
        <f>VLOOKUP(B24,'пр.взв.'!B2:H151,7,FALSE)</f>
        <v>Саакян И.В.</v>
      </c>
    </row>
    <row r="25" spans="1:8" ht="12.75">
      <c r="A25" s="482"/>
      <c r="B25" s="490"/>
      <c r="C25" s="491"/>
      <c r="D25" s="492"/>
      <c r="E25" s="450"/>
      <c r="F25" s="474"/>
      <c r="G25" s="467"/>
      <c r="H25" s="463"/>
    </row>
    <row r="26" spans="1:8" ht="12.75" customHeight="1">
      <c r="A26" s="482" t="s">
        <v>124</v>
      </c>
      <c r="B26" s="490">
        <v>10</v>
      </c>
      <c r="C26" s="486" t="str">
        <f>VLOOKUP(B26,'пр.взв.'!B2:H58,2,FALSE)</f>
        <v>ДЕМЕНКОВ Александр Михайлович</v>
      </c>
      <c r="D26" s="488" t="str">
        <f>VLOOKUP(B26,'пр.взв.'!B2:H151,3,FALSE)</f>
        <v>1997 КМС</v>
      </c>
      <c r="E26" s="448" t="str">
        <f>VLOOKUP(B26,'пр.взв.'!B2:H58,4,FALSE)</f>
        <v>RUS</v>
      </c>
      <c r="F26" s="474" t="str">
        <f>VLOOKUP(B26,'пр.взв.'!B2:H58,5,FALSE)</f>
        <v>Москва</v>
      </c>
      <c r="G26" s="466">
        <f>VLOOKUP(B26,'пр.взв.'!B2:H58,6,FALSE)</f>
        <v>0</v>
      </c>
      <c r="H26" s="462" t="str">
        <f>VLOOKUP(B26,'пр.взв.'!B2:H153,7,FALSE)</f>
        <v>Киселев С.Н. Фунтиков П.В.</v>
      </c>
    </row>
    <row r="27" spans="1:8" ht="12.75">
      <c r="A27" s="482"/>
      <c r="B27" s="490"/>
      <c r="C27" s="491"/>
      <c r="D27" s="492"/>
      <c r="E27" s="450"/>
      <c r="F27" s="474"/>
      <c r="G27" s="467"/>
      <c r="H27" s="463"/>
    </row>
    <row r="28" spans="1:8" ht="12.75" hidden="1">
      <c r="A28" s="482" t="s">
        <v>53</v>
      </c>
      <c r="B28" s="490">
        <v>10</v>
      </c>
      <c r="C28" s="486" t="str">
        <f>VLOOKUP(B28,'пр.взв.'!B2:H60,2,FALSE)</f>
        <v>ДЕМЕНКОВ Александр Михайлович</v>
      </c>
      <c r="D28" s="488" t="str">
        <f>VLOOKUP(B28,'пр.взв.'!B2:H153,3,FALSE)</f>
        <v>1997 КМС</v>
      </c>
      <c r="E28" s="448" t="str">
        <f>VLOOKUP(B28,'пр.взв.'!B2:H60,4,FALSE)</f>
        <v>RUS</v>
      </c>
      <c r="F28" s="474" t="str">
        <f>VLOOKUP(B28,'пр.взв.'!B2:H60,5,FALSE)</f>
        <v>Москва</v>
      </c>
      <c r="G28" s="477">
        <f>VLOOKUP(B28,'пр.взв.'!B2:H60,6,FALSE)</f>
        <v>0</v>
      </c>
      <c r="H28" s="462" t="str">
        <f>VLOOKUP(B28,'пр.взв.'!B2:H155,7,FALSE)</f>
        <v>Киселев С.Н. Фунтиков П.В.</v>
      </c>
    </row>
    <row r="29" spans="1:8" ht="12.75" hidden="1">
      <c r="A29" s="482"/>
      <c r="B29" s="490"/>
      <c r="C29" s="491"/>
      <c r="D29" s="492"/>
      <c r="E29" s="450"/>
      <c r="F29" s="474"/>
      <c r="G29" s="479"/>
      <c r="H29" s="463"/>
    </row>
    <row r="30" spans="1:8" ht="12.75" hidden="1">
      <c r="A30" s="482" t="s">
        <v>54</v>
      </c>
      <c r="B30" s="490">
        <f>'пр.хода'!Z29</f>
        <v>13</v>
      </c>
      <c r="C30" s="486" t="e">
        <f>VLOOKUP(B30,'пр.взв.'!B3:H62,2,FALSE)</f>
        <v>#N/A</v>
      </c>
      <c r="D30" s="488" t="e">
        <f>VLOOKUP(B30,'пр.взв.'!B3:H155,3,FALSE)</f>
        <v>#N/A</v>
      </c>
      <c r="E30" s="448" t="e">
        <f>VLOOKUP(B30,'пр.взв.'!B3:H62,4,FALSE)</f>
        <v>#N/A</v>
      </c>
      <c r="F30" s="474" t="e">
        <f>VLOOKUP(B30,'пр.взв.'!B3:H62,5,FALSE)</f>
        <v>#N/A</v>
      </c>
      <c r="G30" s="477" t="e">
        <f>VLOOKUP(B30,'пр.взв.'!B3:H62,6,FALSE)</f>
        <v>#N/A</v>
      </c>
      <c r="H30" s="462" t="e">
        <f>VLOOKUP(B30,'пр.взв.'!B3:H157,7,FALSE)</f>
        <v>#N/A</v>
      </c>
    </row>
    <row r="31" spans="1:8" ht="12.75" hidden="1">
      <c r="A31" s="482"/>
      <c r="B31" s="490"/>
      <c r="C31" s="491"/>
      <c r="D31" s="492"/>
      <c r="E31" s="450"/>
      <c r="F31" s="474"/>
      <c r="G31" s="479"/>
      <c r="H31" s="463"/>
    </row>
    <row r="32" spans="1:8" ht="12.75" hidden="1">
      <c r="A32" s="482" t="s">
        <v>54</v>
      </c>
      <c r="B32" s="490">
        <f>'пр.хода'!Z30</f>
        <v>10</v>
      </c>
      <c r="C32" s="486" t="str">
        <f>VLOOKUP(B32,'пр.взв.'!B3:H64,2,FALSE)</f>
        <v>ДЕМЕНКОВ Александр Михайлович</v>
      </c>
      <c r="D32" s="488" t="str">
        <f>VLOOKUP(B32,'пр.взв.'!B3:H157,3,FALSE)</f>
        <v>1997 КМС</v>
      </c>
      <c r="E32" s="448" t="str">
        <f>VLOOKUP(B32,'пр.взв.'!B3:H64,4,FALSE)</f>
        <v>RUS</v>
      </c>
      <c r="F32" s="474" t="str">
        <f>VLOOKUP(B32,'пр.взв.'!B3:H64,5,FALSE)</f>
        <v>Москва</v>
      </c>
      <c r="G32" s="477">
        <f>VLOOKUP(B32,'пр.взв.'!B3:H64,6,FALSE)</f>
        <v>0</v>
      </c>
      <c r="H32" s="462" t="str">
        <f>VLOOKUP(B32,'пр.взв.'!B3:H159,7,FALSE)</f>
        <v>Киселев С.Н. Фунтиков П.В.</v>
      </c>
    </row>
    <row r="33" spans="1:8" ht="12.75" hidden="1">
      <c r="A33" s="482"/>
      <c r="B33" s="490"/>
      <c r="C33" s="491"/>
      <c r="D33" s="492"/>
      <c r="E33" s="450"/>
      <c r="F33" s="474"/>
      <c r="G33" s="479"/>
      <c r="H33" s="463"/>
    </row>
    <row r="34" spans="1:8" ht="12.75" hidden="1">
      <c r="A34" s="482" t="s">
        <v>54</v>
      </c>
      <c r="B34" s="490">
        <f>'пр.хода'!Z31</f>
        <v>15</v>
      </c>
      <c r="C34" s="486" t="e">
        <f>VLOOKUP(B34,'пр.взв.'!B3:H66,2,FALSE)</f>
        <v>#N/A</v>
      </c>
      <c r="D34" s="488" t="e">
        <f>VLOOKUP(B34,'пр.взв.'!B3:H159,3,FALSE)</f>
        <v>#N/A</v>
      </c>
      <c r="E34" s="448" t="e">
        <f>VLOOKUP(B34,'пр.взв.'!B3:H66,4,FALSE)</f>
        <v>#N/A</v>
      </c>
      <c r="F34" s="474" t="e">
        <f>VLOOKUP(B34,'пр.взв.'!B3:H66,5,FALSE)</f>
        <v>#N/A</v>
      </c>
      <c r="G34" s="477" t="e">
        <f>VLOOKUP(B34,'пр.взв.'!B3:H66,6,FALSE)</f>
        <v>#N/A</v>
      </c>
      <c r="H34" s="462" t="e">
        <f>VLOOKUP(B34,'пр.взв.'!B3:H161,7,FALSE)</f>
        <v>#N/A</v>
      </c>
    </row>
    <row r="35" spans="1:8" ht="12.75" hidden="1">
      <c r="A35" s="482"/>
      <c r="B35" s="490"/>
      <c r="C35" s="491"/>
      <c r="D35" s="492"/>
      <c r="E35" s="450"/>
      <c r="F35" s="474"/>
      <c r="G35" s="479"/>
      <c r="H35" s="463"/>
    </row>
    <row r="36" spans="1:8" ht="12.75" hidden="1">
      <c r="A36" s="482" t="s">
        <v>54</v>
      </c>
      <c r="B36" s="484">
        <f>'пр.хода'!Z32</f>
        <v>16</v>
      </c>
      <c r="C36" s="486" t="e">
        <f>VLOOKUP(B36,'пр.взв.'!B3:H68,2,FALSE)</f>
        <v>#N/A</v>
      </c>
      <c r="D36" s="488" t="e">
        <f>VLOOKUP(B36,'пр.взв.'!B3:H161,3,FALSE)</f>
        <v>#N/A</v>
      </c>
      <c r="E36" s="448" t="e">
        <f>VLOOKUP(B36,'пр.взв.'!B3:H68,4,FALSE)</f>
        <v>#N/A</v>
      </c>
      <c r="F36" s="474" t="e">
        <f>VLOOKUP(B36,'пр.взв.'!B3:H68,5,FALSE)</f>
        <v>#N/A</v>
      </c>
      <c r="G36" s="477" t="e">
        <f>VLOOKUP(B36,'пр.взв.'!B3:H68,6,FALSE)</f>
        <v>#N/A</v>
      </c>
      <c r="H36" s="462" t="e">
        <f>VLOOKUP(B36,'пр.взв.'!B3:H163,7,FALSE)</f>
        <v>#N/A</v>
      </c>
    </row>
    <row r="37" spans="1:8" ht="13.5" hidden="1" thickBot="1">
      <c r="A37" s="483"/>
      <c r="B37" s="485"/>
      <c r="C37" s="487"/>
      <c r="D37" s="489"/>
      <c r="E37" s="480"/>
      <c r="F37" s="481"/>
      <c r="G37" s="478"/>
      <c r="H37" s="472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Б.Л.Сова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/Россия/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/Россия/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8">
    <mergeCell ref="A2:H2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E24:E25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D22:D23"/>
    <mergeCell ref="E22:E23"/>
    <mergeCell ref="A20:A21"/>
    <mergeCell ref="B20:B21"/>
    <mergeCell ref="A32:A33"/>
    <mergeCell ref="B32:B33"/>
    <mergeCell ref="C32:C33"/>
    <mergeCell ref="D32:D33"/>
    <mergeCell ref="A30:A31"/>
    <mergeCell ref="B30:B31"/>
    <mergeCell ref="C30:C31"/>
    <mergeCell ref="D30:D31"/>
    <mergeCell ref="A34:A35"/>
    <mergeCell ref="B34:B35"/>
    <mergeCell ref="C34:C35"/>
    <mergeCell ref="D34:D35"/>
    <mergeCell ref="A36:A37"/>
    <mergeCell ref="B36:B37"/>
    <mergeCell ref="C36:C37"/>
    <mergeCell ref="D36:D37"/>
    <mergeCell ref="E4:F5"/>
    <mergeCell ref="G14:G15"/>
    <mergeCell ref="G16:G17"/>
    <mergeCell ref="E14:E15"/>
    <mergeCell ref="F14:F15"/>
    <mergeCell ref="E16:E17"/>
    <mergeCell ref="F16:F17"/>
    <mergeCell ref="E36:E37"/>
    <mergeCell ref="F36:F37"/>
    <mergeCell ref="E32:E33"/>
    <mergeCell ref="F32:F33"/>
    <mergeCell ref="E34:E35"/>
    <mergeCell ref="F34:F35"/>
    <mergeCell ref="G20:G21"/>
    <mergeCell ref="G22:G23"/>
    <mergeCell ref="G24:G25"/>
    <mergeCell ref="G36:G37"/>
    <mergeCell ref="G26:G27"/>
    <mergeCell ref="G28:G29"/>
    <mergeCell ref="G30:G31"/>
    <mergeCell ref="G32:G33"/>
    <mergeCell ref="G34:G35"/>
    <mergeCell ref="G18:G19"/>
    <mergeCell ref="G10:G11"/>
    <mergeCell ref="G12:G13"/>
    <mergeCell ref="H8:H9"/>
    <mergeCell ref="H10:H11"/>
    <mergeCell ref="A1:H1"/>
    <mergeCell ref="H12:H13"/>
    <mergeCell ref="E12:E13"/>
    <mergeCell ref="F12:F13"/>
    <mergeCell ref="E10:E11"/>
    <mergeCell ref="F10:F11"/>
    <mergeCell ref="F6:F7"/>
    <mergeCell ref="E8:E9"/>
    <mergeCell ref="G4:G5"/>
    <mergeCell ref="F8:F9"/>
    <mergeCell ref="H36:H37"/>
    <mergeCell ref="H22:H23"/>
    <mergeCell ref="H24:H25"/>
    <mergeCell ref="H26:H27"/>
    <mergeCell ref="H28:H29"/>
    <mergeCell ref="H30:H31"/>
    <mergeCell ref="H32:H33"/>
    <mergeCell ref="H34:H35"/>
    <mergeCell ref="H20:H21"/>
    <mergeCell ref="B3:G3"/>
    <mergeCell ref="G6:G7"/>
    <mergeCell ref="G8:G9"/>
    <mergeCell ref="E6:E7"/>
    <mergeCell ref="H18:H19"/>
    <mergeCell ref="H4:H5"/>
    <mergeCell ref="H6:H7"/>
    <mergeCell ref="H14:H15"/>
    <mergeCell ref="H16:H17"/>
    <mergeCell ref="J6:J7"/>
    <mergeCell ref="K6:K7"/>
    <mergeCell ref="J12:J13"/>
    <mergeCell ref="K12:K13"/>
    <mergeCell ref="J8:J9"/>
    <mergeCell ref="K8:K9"/>
    <mergeCell ref="J10:J11"/>
    <mergeCell ref="K10:K11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2" t="str">
        <f>HYPERLINK('[1]реквизиты'!$A$2)</f>
        <v>Международный турнир по самбо "Мемориал ЗТ СССР М.Бурдикова"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44"/>
      <c r="M1" s="44"/>
      <c r="N1" s="44"/>
      <c r="O1" s="44"/>
      <c r="P1" s="44"/>
    </row>
    <row r="2" spans="1:19" ht="12.75" customHeight="1">
      <c r="A2" s="522" t="str">
        <f>HYPERLINK('[1]реквизиты'!$A$3)</f>
        <v>19-21 августа 2016.                г.Кстово (Россия)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св.100  кг.</v>
      </c>
      <c r="G3" s="46"/>
      <c r="H3" s="46"/>
      <c r="I3" s="46"/>
      <c r="J3" s="46"/>
      <c r="K3" s="46"/>
      <c r="L3" s="46"/>
    </row>
    <row r="4" spans="1:3" ht="16.5" thickBot="1">
      <c r="A4" s="523" t="s">
        <v>0</v>
      </c>
      <c r="B4" s="523"/>
      <c r="C4" s="5"/>
    </row>
    <row r="5" spans="1:13" ht="12.75" customHeight="1" thickBot="1">
      <c r="A5" s="518">
        <v>1</v>
      </c>
      <c r="B5" s="514" t="str">
        <f>VLOOKUP(A5,'пр.взв.'!B5:C36,2,FALSE)</f>
        <v>ОСИПЕНКО Артем Иванович</v>
      </c>
      <c r="C5" s="519" t="str">
        <f>VLOOKUP(A5,'пр.взв.'!B5:F36,3,FALSE)</f>
        <v>1988 ЗМС</v>
      </c>
      <c r="D5" s="514" t="str">
        <f>'пр.взв.'!F7</f>
        <v>Актюбинская обл.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15"/>
      <c r="B6" s="517"/>
      <c r="C6" s="520"/>
      <c r="D6" s="517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15">
        <v>9</v>
      </c>
      <c r="B7" s="508" t="str">
        <f>VLOOKUP(A7,'пр.взв.'!B7:C38,2,FALSE)</f>
        <v>БЕКАРЫСТАНОВ Нуржан</v>
      </c>
      <c r="C7" s="510" t="str">
        <f>VLOOKUP(A7,'пр.взв.'!B5:F36,3,FALSE)</f>
        <v>1993 КМС</v>
      </c>
      <c r="D7" s="512" t="str">
        <f>VLOOKUP(A7,'пр.взв.'!B1:G36,5,FALSE)</f>
        <v>Актюбинская обл.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16"/>
      <c r="B8" s="509"/>
      <c r="C8" s="511"/>
      <c r="D8" s="50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18">
        <v>5</v>
      </c>
      <c r="B9" s="514" t="str">
        <f>VLOOKUP(A9,'пр.взв.'!B9:C40,2,FALSE)</f>
        <v>ЛАТУШКИН Никита Алексеевич</v>
      </c>
      <c r="C9" s="519" t="str">
        <f>VLOOKUP(A9,'пр.взв.'!B5:E36,3,FALSE)</f>
        <v>1995 КМС</v>
      </c>
      <c r="D9" s="514" t="str">
        <f>VLOOKUP(A9,'пр.взв.'!B3:G38,5,FALSE)</f>
        <v>Новосибирская обл.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15"/>
      <c r="B10" s="517"/>
      <c r="C10" s="520"/>
      <c r="D10" s="517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15">
        <v>13</v>
      </c>
      <c r="B11" s="508" t="e">
        <f>VLOOKUP(A11,'пр.взв.'!B5:C36,2,FALSE)</f>
        <v>#N/A</v>
      </c>
      <c r="C11" s="510" t="e">
        <f>VLOOKUP(A11,'пр.взв.'!B5:E36,3,FALSE)</f>
        <v>#N/A</v>
      </c>
      <c r="D11" s="512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16"/>
      <c r="B12" s="509"/>
      <c r="C12" s="511"/>
      <c r="D12" s="509"/>
      <c r="E12" s="17"/>
      <c r="F12" s="521"/>
      <c r="G12" s="521"/>
      <c r="H12" s="25"/>
      <c r="I12" s="19"/>
      <c r="J12" s="13"/>
      <c r="K12" s="13"/>
      <c r="L12" s="13"/>
    </row>
    <row r="13" spans="1:12" ht="12.75" customHeight="1" thickBot="1">
      <c r="A13" s="518">
        <v>3</v>
      </c>
      <c r="B13" s="514" t="str">
        <f>VLOOKUP(A13,'пр.взв.'!B5:C36,2,FALSE)</f>
        <v>ТАЧКОВ Иван Дмитриевич</v>
      </c>
      <c r="C13" s="519" t="str">
        <f>VLOOKUP(A13,'пр.взв.'!B5:E36,3,FALSE)</f>
        <v>1997 МС</v>
      </c>
      <c r="D13" s="514" t="str">
        <f>VLOOKUP(A13,'пр.взв.'!B7:G42,5,FALSE)</f>
        <v>Курганская обл.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15"/>
      <c r="B14" s="517"/>
      <c r="C14" s="520"/>
      <c r="D14" s="517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15">
        <v>11</v>
      </c>
      <c r="B15" s="508" t="str">
        <f>VLOOKUP(A15,'пр.взв.'!B15:C45,2,FALSE)</f>
        <v>ГАГАРИН Юрий Анатольевич</v>
      </c>
      <c r="C15" s="510" t="str">
        <f>VLOOKUP(A15,'пр.взв.'!B5:E36,3,FALSE)</f>
        <v>1984 КМС</v>
      </c>
      <c r="D15" s="512" t="str">
        <f>VLOOKUP(A15,'пр.взв.'!B9:G44,5,FALSE)</f>
        <v>Нижегородская обл.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16"/>
      <c r="B16" s="509"/>
      <c r="C16" s="511"/>
      <c r="D16" s="50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18">
        <v>7</v>
      </c>
      <c r="B17" s="514" t="str">
        <f>VLOOKUP(A17,'пр.взв.'!B17:C47,2,FALSE)</f>
        <v>ДЖАНГОЯН Орди Эдикович</v>
      </c>
      <c r="C17" s="519" t="str">
        <f>VLOOKUP(A17,'пр.взв.'!B5:E36,3,FALSE)</f>
        <v>1995 КМС</v>
      </c>
      <c r="D17" s="514" t="str">
        <f>VLOOKUP(A17,'пр.взв.'!B11:G46,5,FALSE)</f>
        <v>Краснодарский кр.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15"/>
      <c r="B18" s="517"/>
      <c r="C18" s="520"/>
      <c r="D18" s="517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15">
        <v>15</v>
      </c>
      <c r="B19" s="508" t="e">
        <f>VLOOKUP(A19,'пр.взв.'!B19:C49,2,FALSE)</f>
        <v>#N/A</v>
      </c>
      <c r="C19" s="510" t="e">
        <f>VLOOKUP(A19,'пр.взв.'!B5:E36,3,FALSE)</f>
        <v>#N/A</v>
      </c>
      <c r="D19" s="512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16"/>
      <c r="B20" s="509"/>
      <c r="C20" s="511"/>
      <c r="D20" s="50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18">
        <v>2</v>
      </c>
      <c r="B22" s="514" t="str">
        <f>VLOOKUP(A22,'пр.взв.'!B7:E38,2,FALSE)</f>
        <v>МИХАЛЬЧЕНКО Роман Александрович</v>
      </c>
      <c r="C22" s="519" t="str">
        <f>VLOOKUP(A22,'пр.взв.'!B7:E38,3,FALSE)</f>
        <v>1987 МСМК</v>
      </c>
      <c r="D22" s="514" t="str">
        <f>'пр.взв.'!F9</f>
        <v>Беларусь</v>
      </c>
      <c r="E22" s="12"/>
      <c r="F22" s="13"/>
      <c r="G22" s="13"/>
      <c r="H22" s="13"/>
      <c r="I22" s="13"/>
      <c r="J22" s="4"/>
      <c r="K22" s="16"/>
    </row>
    <row r="23" spans="1:11" ht="15">
      <c r="A23" s="515"/>
      <c r="B23" s="517"/>
      <c r="C23" s="520"/>
      <c r="D23" s="512"/>
      <c r="E23" s="89"/>
      <c r="F23" s="15"/>
      <c r="G23" s="15"/>
      <c r="H23" s="13"/>
      <c r="I23" s="13"/>
      <c r="J23" s="4"/>
      <c r="K23" s="31"/>
    </row>
    <row r="24" spans="1:11" ht="16.5" thickBot="1">
      <c r="A24" s="515">
        <v>10</v>
      </c>
      <c r="B24" s="508" t="str">
        <f>VLOOKUP(A24,'пр.взв.'!B7:E38,2,FALSE)</f>
        <v>ДЕМЕНКОВ Александр Михайлович</v>
      </c>
      <c r="C24" s="510" t="str">
        <f>VLOOKUP(A24,'пр.взв.'!B7:E38,3,FALSE)</f>
        <v>1997 КМС</v>
      </c>
      <c r="D24" s="512" t="str">
        <f>VLOOKUP(A24,'пр.взв.'!B8:G53,5,FALSE)</f>
        <v>Москва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16"/>
      <c r="B25" s="509"/>
      <c r="C25" s="511"/>
      <c r="D25" s="513"/>
      <c r="E25" s="17"/>
      <c r="F25" s="21"/>
      <c r="G25" s="19"/>
      <c r="H25" s="13"/>
      <c r="I25" s="13"/>
      <c r="J25" s="4"/>
      <c r="K25" s="31"/>
    </row>
    <row r="26" spans="1:11" ht="16.5" thickBot="1">
      <c r="A26" s="518">
        <v>6</v>
      </c>
      <c r="B26" s="514" t="str">
        <f>VLOOKUP(A26,'пр.взв.'!B7:E38,2,FALSE)</f>
        <v>КАЖИБАЕВ Ерасыл</v>
      </c>
      <c r="C26" s="519" t="str">
        <f>VLOOKUP(A26,'пр.взв.'!B7:E38,3,FALSE)</f>
        <v>1994 МС</v>
      </c>
      <c r="D26" s="514" t="str">
        <f>VLOOKUP(A26,'пр.взв.'!B2:G55,5,FALSE)</f>
        <v>Казахстан</v>
      </c>
      <c r="E26" s="12"/>
      <c r="F26" s="21"/>
      <c r="G26" s="16"/>
      <c r="H26" s="26"/>
      <c r="I26" s="13"/>
      <c r="J26" s="4"/>
      <c r="K26" s="31"/>
    </row>
    <row r="27" spans="1:11" ht="15">
      <c r="A27" s="515"/>
      <c r="B27" s="517"/>
      <c r="C27" s="520"/>
      <c r="D27" s="512"/>
      <c r="E27" s="89"/>
      <c r="F27" s="24"/>
      <c r="G27" s="15"/>
      <c r="H27" s="25"/>
      <c r="I27" s="13"/>
      <c r="J27" s="4"/>
      <c r="K27" s="31"/>
    </row>
    <row r="28" spans="1:11" ht="16.5" thickBot="1">
      <c r="A28" s="515">
        <v>14</v>
      </c>
      <c r="B28" s="508" t="e">
        <f>VLOOKUP(A28,'пр.взв.'!B7:E38,2,FALSE)</f>
        <v>#N/A</v>
      </c>
      <c r="C28" s="510" t="e">
        <f>VLOOKUP(A28,'пр.взв.'!B7:E38,3,FALSE)</f>
        <v>#N/A</v>
      </c>
      <c r="D28" s="512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16"/>
      <c r="B29" s="509"/>
      <c r="C29" s="511"/>
      <c r="D29" s="513"/>
      <c r="E29" s="17"/>
      <c r="F29" s="521"/>
      <c r="G29" s="521"/>
      <c r="H29" s="25"/>
      <c r="I29" s="19"/>
      <c r="J29" s="3"/>
      <c r="K29" s="30"/>
    </row>
    <row r="30" spans="1:9" ht="16.5" thickBot="1">
      <c r="A30" s="518">
        <v>4</v>
      </c>
      <c r="B30" s="514" t="str">
        <f>VLOOKUP(A30,'пр.взв.'!B7:E38,2,FALSE)</f>
        <v>РЫБАК Юрий</v>
      </c>
      <c r="C30" s="519" t="str">
        <f>VLOOKUP(A30,'пр.взв.'!B7:E38,3,FALSE)</f>
        <v>1979 ЗМС</v>
      </c>
      <c r="D30" s="514" t="str">
        <f>VLOOKUP(A30,'пр.взв.'!B6:G59,5,FALSE)</f>
        <v>Беларусь</v>
      </c>
      <c r="E30" s="12"/>
      <c r="F30" s="15"/>
      <c r="G30" s="15"/>
      <c r="H30" s="25"/>
      <c r="I30" s="16"/>
    </row>
    <row r="31" spans="1:9" ht="15">
      <c r="A31" s="515"/>
      <c r="B31" s="517"/>
      <c r="C31" s="520"/>
      <c r="D31" s="512"/>
      <c r="E31" s="89"/>
      <c r="F31" s="15"/>
      <c r="G31" s="15"/>
      <c r="H31" s="25"/>
      <c r="I31" s="13"/>
    </row>
    <row r="32" spans="1:9" ht="16.5" thickBot="1">
      <c r="A32" s="515">
        <v>12</v>
      </c>
      <c r="B32" s="508" t="e">
        <f>VLOOKUP(A32,'пр.взв.'!B7:E38,2,FALSE)</f>
        <v>#N/A</v>
      </c>
      <c r="C32" s="510" t="e">
        <f>VLOOKUP(A32,'пр.взв.'!B7:E38,3,FALSE)</f>
        <v>#N/A</v>
      </c>
      <c r="D32" s="512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516"/>
      <c r="B33" s="509"/>
      <c r="C33" s="511"/>
      <c r="D33" s="513"/>
      <c r="E33" s="17"/>
      <c r="F33" s="21"/>
      <c r="G33" s="19"/>
      <c r="H33" s="27"/>
      <c r="I33" s="13"/>
    </row>
    <row r="34" spans="1:9" ht="16.5" thickBot="1">
      <c r="A34" s="518">
        <v>8</v>
      </c>
      <c r="B34" s="514" t="str">
        <f>VLOOKUP(A34,'пр.взв.'!B7:E38,2,FALSE)</f>
        <v>ТУНАКОВ Александр Сергеевич</v>
      </c>
      <c r="C34" s="519" t="str">
        <f>VLOOKUP(A34,'пр.взв.'!B7:E38,3,FALSE)</f>
        <v>1994 МС</v>
      </c>
      <c r="D34" s="514" t="str">
        <f>VLOOKUP(A34,'пр.взв.'!B10:G63,5,FALSE)</f>
        <v>Нижегородская обл.</v>
      </c>
      <c r="E34" s="12"/>
      <c r="F34" s="22"/>
      <c r="G34" s="16"/>
      <c r="H34" s="10"/>
      <c r="I34" s="10"/>
    </row>
    <row r="35" spans="1:9" ht="15.75">
      <c r="A35" s="515"/>
      <c r="B35" s="517"/>
      <c r="C35" s="520"/>
      <c r="D35" s="512"/>
      <c r="E35" s="89"/>
      <c r="F35" s="23"/>
      <c r="G35" s="17"/>
      <c r="H35" s="18"/>
      <c r="I35" s="18"/>
    </row>
    <row r="36" spans="1:9" ht="16.5" thickBot="1">
      <c r="A36" s="515">
        <v>16</v>
      </c>
      <c r="B36" s="508" t="e">
        <f>VLOOKUP(A36,'пр.взв.'!B7:E38,2,FALSE)</f>
        <v>#N/A</v>
      </c>
      <c r="C36" s="510" t="e">
        <f>VLOOKUP(A36,'пр.взв.'!B7:E38,3,FALSE)</f>
        <v>#N/A</v>
      </c>
      <c r="D36" s="512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16"/>
      <c r="B37" s="509"/>
      <c r="C37" s="511"/>
      <c r="D37" s="513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06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06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07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07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C7:C8"/>
    <mergeCell ref="D7:D8"/>
    <mergeCell ref="D9:D10"/>
    <mergeCell ref="A4:B4"/>
    <mergeCell ref="A7:A8"/>
    <mergeCell ref="B7:B8"/>
    <mergeCell ref="A9:A10"/>
    <mergeCell ref="B9:B10"/>
    <mergeCell ref="A1:K1"/>
    <mergeCell ref="A2:K2"/>
    <mergeCell ref="A5:A6"/>
    <mergeCell ref="B5:B6"/>
    <mergeCell ref="C5:C6"/>
    <mergeCell ref="D5:D6"/>
    <mergeCell ref="C9:C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B11:B12"/>
    <mergeCell ref="C11:C12"/>
    <mergeCell ref="D11:D12"/>
    <mergeCell ref="A11:A12"/>
    <mergeCell ref="C19:C20"/>
    <mergeCell ref="A30:A31"/>
    <mergeCell ref="A32:A33"/>
    <mergeCell ref="A22:A23"/>
    <mergeCell ref="A24:A25"/>
    <mergeCell ref="A26:A27"/>
    <mergeCell ref="C22:C23"/>
    <mergeCell ref="B26:B27"/>
    <mergeCell ref="C26:C27"/>
    <mergeCell ref="D22:D23"/>
    <mergeCell ref="B24:B25"/>
    <mergeCell ref="C24:C25"/>
    <mergeCell ref="D24:D25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B34:B35"/>
    <mergeCell ref="A34:A35"/>
    <mergeCell ref="C34:C35"/>
    <mergeCell ref="A28:A29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I42" sqref="A1:I42"/>
    </sheetView>
  </sheetViews>
  <sheetFormatPr defaultColWidth="9.140625" defaultRowHeight="12.75"/>
  <sheetData>
    <row r="1" spans="1:8" ht="15.75" thickBot="1">
      <c r="A1" s="539" t="str">
        <f>HYPERLINK('[1]реквизиты'!$A$2)</f>
        <v>Международный турнир по самбо "Мемориал ЗТ СССР М.Бурдикова"</v>
      </c>
      <c r="B1" s="540"/>
      <c r="C1" s="540"/>
      <c r="D1" s="540"/>
      <c r="E1" s="540"/>
      <c r="F1" s="540"/>
      <c r="G1" s="540"/>
      <c r="H1" s="541"/>
    </row>
    <row r="2" spans="1:8" ht="12.75">
      <c r="A2" s="542" t="str">
        <f>HYPERLINK('[1]реквизиты'!$A$3)</f>
        <v>19-21 августа 2016.                г.Кстово (Россия)</v>
      </c>
      <c r="B2" s="542"/>
      <c r="C2" s="542"/>
      <c r="D2" s="542"/>
      <c r="E2" s="542"/>
      <c r="F2" s="542"/>
      <c r="G2" s="542"/>
      <c r="H2" s="542"/>
    </row>
    <row r="3" spans="1:8" ht="18.75" thickBot="1">
      <c r="A3" s="543" t="s">
        <v>28</v>
      </c>
      <c r="B3" s="543"/>
      <c r="C3" s="543"/>
      <c r="D3" s="543"/>
      <c r="E3" s="543"/>
      <c r="F3" s="543"/>
      <c r="G3" s="543"/>
      <c r="H3" s="543"/>
    </row>
    <row r="4" spans="2:8" ht="18.75" thickBot="1">
      <c r="B4" s="70"/>
      <c r="C4" s="71"/>
      <c r="D4" s="544" t="str">
        <f>HYPERLINK('пр.взв.'!D4)</f>
        <v>в.к. св.100  кг.</v>
      </c>
      <c r="E4" s="545"/>
      <c r="F4" s="546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47" t="s">
        <v>29</v>
      </c>
      <c r="B6" s="529" t="str">
        <f>VLOOKUP(J6,'пр.взв.'!B7:G38,2,FALSE)</f>
        <v>ОСИПЕНКО Артем Иванович</v>
      </c>
      <c r="C6" s="529"/>
      <c r="D6" s="529"/>
      <c r="E6" s="529"/>
      <c r="F6" s="529"/>
      <c r="G6" s="529"/>
      <c r="H6" s="527" t="str">
        <f>VLOOKUP(J6,'пр.взв.'!B7:G38,3,FALSE)</f>
        <v>1988 ЗМС</v>
      </c>
      <c r="I6" s="71"/>
      <c r="J6" s="69">
        <f>'пр.хода'!H8</f>
        <v>1</v>
      </c>
    </row>
    <row r="7" spans="1:10" ht="18">
      <c r="A7" s="548"/>
      <c r="B7" s="530"/>
      <c r="C7" s="530"/>
      <c r="D7" s="530"/>
      <c r="E7" s="530"/>
      <c r="F7" s="530"/>
      <c r="G7" s="530"/>
      <c r="H7" s="528"/>
      <c r="I7" s="71"/>
      <c r="J7" s="69"/>
    </row>
    <row r="8" spans="1:10" ht="18">
      <c r="A8" s="548"/>
      <c r="B8" s="537" t="str">
        <f>VLOOKUP(J6,'пр.взв.'!B7:G38,4,FALSE)</f>
        <v>RUS</v>
      </c>
      <c r="C8" s="537"/>
      <c r="D8" s="537" t="str">
        <f>VLOOKUP(J6,'пр.взв.'!B7:G38,5,FALSE)</f>
        <v>Брянская обл.</v>
      </c>
      <c r="E8" s="537"/>
      <c r="F8" s="537"/>
      <c r="G8" s="537"/>
      <c r="H8" s="538"/>
      <c r="I8" s="71"/>
      <c r="J8" s="69"/>
    </row>
    <row r="9" spans="1:10" ht="18.75" thickBot="1">
      <c r="A9" s="549"/>
      <c r="B9" s="535"/>
      <c r="C9" s="535"/>
      <c r="D9" s="535"/>
      <c r="E9" s="535"/>
      <c r="F9" s="535"/>
      <c r="G9" s="535"/>
      <c r="H9" s="536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50" t="s">
        <v>30</v>
      </c>
      <c r="B11" s="529" t="str">
        <f>VLOOKUP(J11,'пр.взв.'!B2:G43,2,FALSE)</f>
        <v>РЫБАК Юрий</v>
      </c>
      <c r="C11" s="529"/>
      <c r="D11" s="529"/>
      <c r="E11" s="529"/>
      <c r="F11" s="529"/>
      <c r="G11" s="529"/>
      <c r="H11" s="527" t="str">
        <f>VLOOKUP(J11,'пр.взв.'!B2:G43,3,FALSE)</f>
        <v>1979 ЗМС</v>
      </c>
      <c r="I11" s="71"/>
      <c r="J11" s="69">
        <f>'пр.хода'!H20</f>
        <v>4</v>
      </c>
    </row>
    <row r="12" spans="1:10" ht="18" customHeight="1">
      <c r="A12" s="551"/>
      <c r="B12" s="530"/>
      <c r="C12" s="530"/>
      <c r="D12" s="530"/>
      <c r="E12" s="530"/>
      <c r="F12" s="530"/>
      <c r="G12" s="530"/>
      <c r="H12" s="528"/>
      <c r="I12" s="71"/>
      <c r="J12" s="69"/>
    </row>
    <row r="13" spans="1:10" ht="18">
      <c r="A13" s="551"/>
      <c r="B13" s="537" t="str">
        <f>VLOOKUP(J11,'пр.взв.'!B2:G43,4,FALSE)</f>
        <v>BLR</v>
      </c>
      <c r="C13" s="537"/>
      <c r="D13" s="537" t="str">
        <f>VLOOKUP(J11,'пр.взв.'!B2:G43,5,FALSE)</f>
        <v>Беларусь</v>
      </c>
      <c r="E13" s="537"/>
      <c r="F13" s="537"/>
      <c r="G13" s="537"/>
      <c r="H13" s="538"/>
      <c r="I13" s="71"/>
      <c r="J13" s="69"/>
    </row>
    <row r="14" spans="1:10" ht="18.75" thickBot="1">
      <c r="A14" s="552"/>
      <c r="B14" s="535"/>
      <c r="C14" s="535"/>
      <c r="D14" s="535"/>
      <c r="E14" s="535"/>
      <c r="F14" s="535"/>
      <c r="G14" s="535"/>
      <c r="H14" s="536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24" t="s">
        <v>31</v>
      </c>
      <c r="B16" s="529" t="str">
        <f>VLOOKUP(J16,'пр.взв.'!B4:G87,2,FALSE)</f>
        <v>КАЖИБАЕВ Ерасыл</v>
      </c>
      <c r="C16" s="529"/>
      <c r="D16" s="529"/>
      <c r="E16" s="529"/>
      <c r="F16" s="529"/>
      <c r="G16" s="529"/>
      <c r="H16" s="527" t="str">
        <f>VLOOKUP(J16,'пр.взв.'!B4:G97,3,FALSE)</f>
        <v>1994 МС</v>
      </c>
      <c r="I16" s="71"/>
      <c r="J16" s="69">
        <f>'пр.хода'!E32</f>
        <v>6</v>
      </c>
    </row>
    <row r="17" spans="1:10" ht="18" customHeight="1">
      <c r="A17" s="525"/>
      <c r="B17" s="530"/>
      <c r="C17" s="530"/>
      <c r="D17" s="530"/>
      <c r="E17" s="530"/>
      <c r="F17" s="530"/>
      <c r="G17" s="530"/>
      <c r="H17" s="528"/>
      <c r="I17" s="71"/>
      <c r="J17" s="69"/>
    </row>
    <row r="18" spans="1:10" ht="18">
      <c r="A18" s="525"/>
      <c r="B18" s="537" t="str">
        <f>VLOOKUP(J16,'пр.взв.'!B7:G48,4,FALSE)</f>
        <v>KAZ</v>
      </c>
      <c r="C18" s="537"/>
      <c r="D18" s="537" t="str">
        <f>VLOOKUP(J16,'пр.взв.'!B7:G48,5,FALSE)</f>
        <v>Казахстан</v>
      </c>
      <c r="E18" s="537"/>
      <c r="F18" s="537"/>
      <c r="G18" s="537"/>
      <c r="H18" s="538"/>
      <c r="I18" s="71"/>
      <c r="J18" s="69"/>
    </row>
    <row r="19" spans="1:10" ht="18.75" thickBot="1">
      <c r="A19" s="526"/>
      <c r="B19" s="535"/>
      <c r="C19" s="535"/>
      <c r="D19" s="535"/>
      <c r="E19" s="535"/>
      <c r="F19" s="535"/>
      <c r="G19" s="535"/>
      <c r="H19" s="536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24" t="s">
        <v>31</v>
      </c>
      <c r="B21" s="529" t="str">
        <f>VLOOKUP(J21,'пр.взв.'!B2:G53,2,FALSE)</f>
        <v>ТАЧКОВ Иван Дмитриевич</v>
      </c>
      <c r="C21" s="529"/>
      <c r="D21" s="529"/>
      <c r="E21" s="529"/>
      <c r="F21" s="529"/>
      <c r="G21" s="529"/>
      <c r="H21" s="527" t="str">
        <f>VLOOKUP(J21,'пр.взв.'!B3:G92,3,FALSE)</f>
        <v>1997 МС</v>
      </c>
      <c r="I21" s="71"/>
      <c r="J21" s="69">
        <f>'пр.хода'!Q32</f>
        <v>3</v>
      </c>
    </row>
    <row r="22" spans="1:10" ht="18" customHeight="1">
      <c r="A22" s="525"/>
      <c r="B22" s="530"/>
      <c r="C22" s="530"/>
      <c r="D22" s="530"/>
      <c r="E22" s="530"/>
      <c r="F22" s="530"/>
      <c r="G22" s="530"/>
      <c r="H22" s="528"/>
      <c r="I22" s="71"/>
      <c r="J22" s="69"/>
    </row>
    <row r="23" spans="1:9" ht="18">
      <c r="A23" s="525"/>
      <c r="B23" s="537" t="str">
        <f>VLOOKUP(J21,'пр.взв.'!B6:G53,4,FALSE)</f>
        <v>RUS</v>
      </c>
      <c r="C23" s="537"/>
      <c r="D23" s="537" t="str">
        <f>VLOOKUP(J21,'пр.взв.'!B6:G53,5,FALSE)</f>
        <v>Курганская обл.</v>
      </c>
      <c r="E23" s="537"/>
      <c r="F23" s="537"/>
      <c r="G23" s="537"/>
      <c r="H23" s="538"/>
      <c r="I23" s="71"/>
    </row>
    <row r="24" spans="1:9" ht="18.75" thickBot="1">
      <c r="A24" s="526"/>
      <c r="B24" s="535"/>
      <c r="C24" s="535"/>
      <c r="D24" s="535"/>
      <c r="E24" s="535"/>
      <c r="F24" s="535"/>
      <c r="G24" s="535"/>
      <c r="H24" s="536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31" t="str">
        <f>VLOOKUP(J28,'пр.взв.'!B7:H38,7,FALSE)</f>
        <v>Портнов С.В. Зубов Р.П.</v>
      </c>
      <c r="B28" s="532"/>
      <c r="C28" s="532"/>
      <c r="D28" s="532"/>
      <c r="E28" s="532"/>
      <c r="F28" s="532"/>
      <c r="G28" s="532"/>
      <c r="H28" s="533"/>
      <c r="J28">
        <f>'пр.хода'!H8</f>
        <v>1</v>
      </c>
    </row>
    <row r="29" spans="1:8" ht="13.5" thickBot="1">
      <c r="A29" s="534"/>
      <c r="B29" s="535"/>
      <c r="C29" s="535"/>
      <c r="D29" s="535"/>
      <c r="E29" s="535"/>
      <c r="F29" s="535"/>
      <c r="G29" s="535"/>
      <c r="H29" s="536"/>
    </row>
    <row r="36" spans="1:8" ht="18">
      <c r="A36" s="71" t="s">
        <v>32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6:A9"/>
    <mergeCell ref="H6:H7"/>
    <mergeCell ref="B8:C9"/>
    <mergeCell ref="B13:C14"/>
    <mergeCell ref="D13:H14"/>
    <mergeCell ref="A11:A14"/>
    <mergeCell ref="A1:H1"/>
    <mergeCell ref="A2:H2"/>
    <mergeCell ref="A3:H3"/>
    <mergeCell ref="D4:F4"/>
    <mergeCell ref="B6:G7"/>
    <mergeCell ref="H16:H17"/>
    <mergeCell ref="B11:G12"/>
    <mergeCell ref="B18:C19"/>
    <mergeCell ref="D18:H19"/>
    <mergeCell ref="D8:H9"/>
    <mergeCell ref="A16:A19"/>
    <mergeCell ref="H11:H12"/>
    <mergeCell ref="B16:G17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2016-08-21T05:45:41Z</cp:lastPrinted>
  <dcterms:created xsi:type="dcterms:W3CDTF">1996-10-08T23:32:33Z</dcterms:created>
  <dcterms:modified xsi:type="dcterms:W3CDTF">2016-08-31T19:52:37Z</dcterms:modified>
  <cp:category/>
  <cp:version/>
  <cp:contentType/>
  <cp:contentStatus/>
</cp:coreProperties>
</file>