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Взв" sheetId="1" r:id="rId1"/>
    <sheet name="Ход" sheetId="2" r:id="rId2"/>
    <sheet name="Итог" sheetId="3" r:id="rId3"/>
    <sheet name="Пары" sheetId="4" r:id="rId4"/>
    <sheet name="Лист1" sheetId="5" r:id="rId5"/>
  </sheets>
  <externalReferences>
    <externalReference r:id="rId8"/>
  </externalReferences>
  <definedNames>
    <definedName name="_xlnm._FilterDatabase" localSheetId="0" hidden="1">'Взв'!$A$9:$I$9</definedName>
  </definedNames>
  <calcPr fullCalcOnLoad="1"/>
</workbook>
</file>

<file path=xl/sharedStrings.xml><?xml version="1.0" encoding="utf-8"?>
<sst xmlns="http://schemas.openxmlformats.org/spreadsheetml/2006/main" count="385" uniqueCount="114">
  <si>
    <t xml:space="preserve"> </t>
  </si>
  <si>
    <t>Утешительные встречи группы А</t>
  </si>
  <si>
    <t>Утешительные встречи группы В</t>
  </si>
  <si>
    <t>ПРОТОКОЛ ВЗВЕШИВАНИЯ</t>
  </si>
  <si>
    <t>ПРОТОКОЛ  ХОДА СОРЕВНОВАНИЙ</t>
  </si>
  <si>
    <t>ПРОТОКОЛ ВСТРЕЧ</t>
  </si>
  <si>
    <t>ИТОГОВЫЙ ПРОТОКОЛ</t>
  </si>
  <si>
    <t>-</t>
  </si>
  <si>
    <t>/</t>
  </si>
  <si>
    <t>м</t>
  </si>
  <si>
    <t>№</t>
  </si>
  <si>
    <t>Draw</t>
  </si>
  <si>
    <t>Repecharge 1/4</t>
  </si>
  <si>
    <t>Repecharge 1/8</t>
  </si>
  <si>
    <t>Final 1/8</t>
  </si>
  <si>
    <t>Final 1/2</t>
  </si>
  <si>
    <t xml:space="preserve">Final </t>
  </si>
  <si>
    <t>Result</t>
  </si>
  <si>
    <t>13-16</t>
  </si>
  <si>
    <t>Фамилия</t>
  </si>
  <si>
    <t>Разряд</t>
  </si>
  <si>
    <t>Весовая категория</t>
  </si>
  <si>
    <t>кг</t>
  </si>
  <si>
    <t>чел.</t>
  </si>
  <si>
    <t>Оценки по минутам</t>
  </si>
  <si>
    <t>Сумма баллов</t>
  </si>
  <si>
    <t>Результат</t>
  </si>
  <si>
    <t>Время</t>
  </si>
  <si>
    <t>Ковер</t>
  </si>
  <si>
    <t>Круг</t>
  </si>
  <si>
    <t>Судьи</t>
  </si>
  <si>
    <t>Спортсмен</t>
  </si>
  <si>
    <t>Красн</t>
  </si>
  <si>
    <t>Синий</t>
  </si>
  <si>
    <t>Рук.</t>
  </si>
  <si>
    <t>Реф.</t>
  </si>
  <si>
    <t>Бок.</t>
  </si>
  <si>
    <t>Рук. ковра:</t>
  </si>
  <si>
    <t>Техн. секретарь:</t>
  </si>
  <si>
    <t>Гл. судья:</t>
  </si>
  <si>
    <t>Гл. секретарь:</t>
  </si>
  <si>
    <t>R 3 м</t>
  </si>
  <si>
    <t>Данные</t>
  </si>
  <si>
    <t>Удалить дубликаты</t>
  </si>
  <si>
    <t>Сортировка</t>
  </si>
  <si>
    <t>Столбец В</t>
  </si>
  <si>
    <t>Впечатать недостающие филиалы</t>
  </si>
  <si>
    <t>Результат n+1</t>
  </si>
  <si>
    <t>Столбец А</t>
  </si>
  <si>
    <t>Тренер</t>
  </si>
  <si>
    <t>Ведомство</t>
  </si>
  <si>
    <t>Имя</t>
  </si>
  <si>
    <t>Дата рожд</t>
  </si>
  <si>
    <t>Тульская, Тула</t>
  </si>
  <si>
    <t>нет</t>
  </si>
  <si>
    <t>КМС</t>
  </si>
  <si>
    <t>Брянская, Брянск</t>
  </si>
  <si>
    <t>Л</t>
  </si>
  <si>
    <t>Д</t>
  </si>
  <si>
    <t>Калужская, Калуга</t>
  </si>
  <si>
    <t>МО</t>
  </si>
  <si>
    <t>Шульга Г.В., Кутьин В.Г.</t>
  </si>
  <si>
    <t>Сафронов В.В.</t>
  </si>
  <si>
    <t>Абрамов С.Л., Грызлов Д.А.</t>
  </si>
  <si>
    <t>МС</t>
  </si>
  <si>
    <t>Максимов А.М., Бородаенко В.Н.</t>
  </si>
  <si>
    <t>Тамбовская, Тамбов</t>
  </si>
  <si>
    <t>4/0</t>
  </si>
  <si>
    <t>3/1</t>
  </si>
  <si>
    <t>3/0</t>
  </si>
  <si>
    <t>Субъект РФ, город</t>
  </si>
  <si>
    <t>ВАРАНКИН</t>
  </si>
  <si>
    <t>Владимир Ильич</t>
  </si>
  <si>
    <t>Тульская, Алексин</t>
  </si>
  <si>
    <t>Орленко Е.А.</t>
  </si>
  <si>
    <t>БАТАЛОВ</t>
  </si>
  <si>
    <t>Омар Гаджиевич</t>
  </si>
  <si>
    <t>КРИВОЩАПОВ</t>
  </si>
  <si>
    <t>Дмитрий Юрьевич</t>
  </si>
  <si>
    <t>Афонина И.П.  Ворфоломеев В.П.</t>
  </si>
  <si>
    <t>ФИРСОВ</t>
  </si>
  <si>
    <t>Виталий Викторович</t>
  </si>
  <si>
    <t>ЦАРЕВ</t>
  </si>
  <si>
    <t>Александр Валерьевич</t>
  </si>
  <si>
    <t>ИГНАТОВ</t>
  </si>
  <si>
    <t>Алексей Кириллович</t>
  </si>
  <si>
    <t>МИРОНОВ</t>
  </si>
  <si>
    <t>Кирилл Игоревич</t>
  </si>
  <si>
    <t>Москва, ГУЗ</t>
  </si>
  <si>
    <t>Архипов В.К.</t>
  </si>
  <si>
    <t>МИХАЙЛОВ</t>
  </si>
  <si>
    <t>Иван Евгеньевич</t>
  </si>
  <si>
    <t>Орловская, Орел</t>
  </si>
  <si>
    <t>ЮР</t>
  </si>
  <si>
    <t>Силов А.В.</t>
  </si>
  <si>
    <t>БЕЛОВ</t>
  </si>
  <si>
    <t>Дмитрий Андреевич</t>
  </si>
  <si>
    <t>ШАЛУНОВ</t>
  </si>
  <si>
    <t>Дмитрий Владимирович</t>
  </si>
  <si>
    <t>Москва, МЭИ(ТУ)</t>
  </si>
  <si>
    <t>03.06.1989</t>
  </si>
  <si>
    <t>ЧЕКИНЁВ</t>
  </si>
  <si>
    <t>Александр Иванович</t>
  </si>
  <si>
    <t>МАРЧЕНКО</t>
  </si>
  <si>
    <t>Иван Николаевич</t>
  </si>
  <si>
    <t>Самборский С.В.</t>
  </si>
  <si>
    <t>ЩЕГЛОВ</t>
  </si>
  <si>
    <t>Андрей Геннадьевич</t>
  </si>
  <si>
    <t>Инякин А.А.</t>
  </si>
  <si>
    <t>МАНЧЕНКОВ</t>
  </si>
  <si>
    <t>Иван Владимирович</t>
  </si>
  <si>
    <t>13-14</t>
  </si>
  <si>
    <t>-74</t>
  </si>
  <si>
    <t>РССС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</si>
</sst>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3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indexed="10"/>
      <name val="Arial Narrow"/>
      <family val="2"/>
    </font>
    <font>
      <sz val="6"/>
      <name val="Arial Narrow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Border="1" applyAlignment="1" applyProtection="1">
      <alignment vertical="center"/>
      <protection hidden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Fill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0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12" fillId="0" borderId="14" xfId="0" applyNumberFormat="1" applyFont="1" applyBorder="1" applyAlignment="1" applyProtection="1">
      <alignment horizontal="left" vertical="center"/>
      <protection hidden="1"/>
    </xf>
    <xf numFmtId="0" fontId="12" fillId="0" borderId="14" xfId="0" applyNumberFormat="1" applyFont="1" applyBorder="1" applyAlignment="1" applyProtection="1">
      <alignment/>
      <protection hidden="1"/>
    </xf>
    <xf numFmtId="0" fontId="12" fillId="0" borderId="1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14" fontId="14" fillId="0" borderId="0" xfId="0" applyNumberFormat="1" applyFont="1" applyAlignment="1" applyProtection="1">
      <alignment vertical="center"/>
      <protection/>
    </xf>
    <xf numFmtId="14" fontId="8" fillId="0" borderId="0" xfId="0" applyNumberFormat="1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horizontal="left" vertical="center"/>
      <protection/>
    </xf>
    <xf numFmtId="14" fontId="2" fillId="0" borderId="0" xfId="0" applyNumberFormat="1" applyFont="1" applyAlignment="1" applyProtection="1">
      <alignment vertical="center" wrapText="1"/>
      <protection/>
    </xf>
    <xf numFmtId="14" fontId="9" fillId="0" borderId="11" xfId="0" applyNumberFormat="1" applyFont="1" applyBorder="1" applyAlignment="1" applyProtection="1">
      <alignment horizontal="left" vertical="center"/>
      <protection/>
    </xf>
    <xf numFmtId="14" fontId="8" fillId="0" borderId="0" xfId="0" applyNumberFormat="1" applyFont="1" applyBorder="1" applyAlignment="1" applyProtection="1">
      <alignment horizontal="left" vertical="center"/>
      <protection hidden="1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5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0" fontId="12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Alignment="1" applyProtection="1">
      <alignment horizontal="right"/>
      <protection hidden="1"/>
    </xf>
    <xf numFmtId="0" fontId="13" fillId="0" borderId="11" xfId="0" applyNumberFormat="1" applyFont="1" applyBorder="1" applyAlignment="1" applyProtection="1">
      <alignment horizontal="center"/>
      <protection hidden="1"/>
    </xf>
    <xf numFmtId="0" fontId="12" fillId="0" borderId="16" xfId="0" applyNumberFormat="1" applyFont="1" applyBorder="1" applyAlignment="1" applyProtection="1">
      <alignment/>
      <protection hidden="1"/>
    </xf>
    <xf numFmtId="0" fontId="13" fillId="20" borderId="11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16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Alignment="1" applyProtection="1">
      <alignment/>
      <protection hidden="1" locked="0"/>
    </xf>
    <xf numFmtId="0" fontId="12" fillId="0" borderId="18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/>
    </xf>
    <xf numFmtId="0" fontId="12" fillId="0" borderId="16" xfId="0" applyNumberFormat="1" applyFont="1" applyBorder="1" applyAlignment="1" applyProtection="1">
      <alignment horizontal="right"/>
      <protection hidden="1"/>
    </xf>
    <xf numFmtId="0" fontId="12" fillId="0" borderId="14" xfId="0" applyNumberFormat="1" applyFont="1" applyFill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 locked="0"/>
    </xf>
    <xf numFmtId="0" fontId="12" fillId="0" borderId="14" xfId="0" applyNumberFormat="1" applyFont="1" applyBorder="1" applyAlignment="1" applyProtection="1">
      <alignment horizontal="right" vertical="center"/>
      <protection hidden="1"/>
    </xf>
    <xf numFmtId="0" fontId="12" fillId="0" borderId="18" xfId="0" applyNumberFormat="1" applyFont="1" applyBorder="1" applyAlignment="1" applyProtection="1">
      <alignment/>
      <protection hidden="1" locked="0"/>
    </xf>
    <xf numFmtId="0" fontId="12" fillId="0" borderId="18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Border="1" applyAlignment="1" applyProtection="1">
      <alignment/>
      <protection hidden="1" locked="0"/>
    </xf>
    <xf numFmtId="0" fontId="12" fillId="0" borderId="14" xfId="0" applyNumberFormat="1" applyFont="1" applyFill="1" applyBorder="1" applyAlignment="1" applyProtection="1">
      <alignment horizontal="right" vertical="center"/>
      <protection hidden="1"/>
    </xf>
    <xf numFmtId="0" fontId="12" fillId="0" borderId="14" xfId="0" applyNumberFormat="1" applyFont="1" applyFill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 locked="0"/>
    </xf>
    <xf numFmtId="0" fontId="12" fillId="0" borderId="17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0" fontId="12" fillId="0" borderId="16" xfId="0" applyFont="1" applyFill="1" applyBorder="1" applyAlignment="1" applyProtection="1">
      <alignment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2" fillId="0" borderId="18" xfId="0" applyFont="1" applyFill="1" applyBorder="1" applyAlignment="1" applyProtection="1">
      <alignment/>
      <protection hidden="1" locked="0"/>
    </xf>
    <xf numFmtId="0" fontId="12" fillId="0" borderId="19" xfId="0" applyFont="1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/>
    </xf>
    <xf numFmtId="0" fontId="12" fillId="0" borderId="14" xfId="0" applyFont="1" applyFill="1" applyBorder="1" applyAlignment="1" applyProtection="1">
      <alignment horizontal="left"/>
      <protection hidden="1"/>
    </xf>
    <xf numFmtId="0" fontId="12" fillId="0" borderId="14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center" vertical="center" textRotation="90" wrapText="1"/>
    </xf>
    <xf numFmtId="49" fontId="18" fillId="0" borderId="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vertical="center"/>
    </xf>
    <xf numFmtId="0" fontId="8" fillId="0" borderId="11" xfId="0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13" fillId="20" borderId="11" xfId="0" applyFont="1" applyFill="1" applyBorder="1" applyAlignment="1" applyProtection="1">
      <alignment horizontal="center" vertical="center"/>
      <protection hidden="1"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6" fillId="0" borderId="11" xfId="0" applyNumberFormat="1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14" fontId="1" fillId="0" borderId="8" xfId="0" applyNumberFormat="1" applyFont="1" applyFill="1" applyBorder="1" applyAlignment="1" applyProtection="1">
      <alignment vertical="center" wrapText="1"/>
      <protection/>
    </xf>
    <xf numFmtId="14" fontId="13" fillId="0" borderId="0" xfId="0" applyNumberFormat="1" applyFont="1" applyAlignment="1" applyProtection="1">
      <alignment vertical="center"/>
      <protection/>
    </xf>
    <xf numFmtId="14" fontId="12" fillId="0" borderId="0" xfId="0" applyNumberFormat="1" applyFont="1" applyAlignment="1" applyProtection="1">
      <alignment vertical="center"/>
      <protection/>
    </xf>
    <xf numFmtId="14" fontId="12" fillId="0" borderId="11" xfId="0" applyNumberFormat="1" applyFont="1" applyBorder="1" applyAlignment="1" applyProtection="1">
      <alignment horizontal="center" vertical="center" wrapText="1"/>
      <protection/>
    </xf>
    <xf numFmtId="14" fontId="12" fillId="0" borderId="11" xfId="0" applyNumberFormat="1" applyFont="1" applyBorder="1" applyAlignment="1" applyProtection="1">
      <alignment horizontal="center" vertical="center"/>
      <protection hidden="1"/>
    </xf>
    <xf numFmtId="14" fontId="12" fillId="0" borderId="0" xfId="0" applyNumberFormat="1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16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25" borderId="8" xfId="0" applyFont="1" applyFill="1" applyBorder="1" applyAlignment="1" applyProtection="1">
      <alignment vertical="center" wrapText="1"/>
      <protection/>
    </xf>
    <xf numFmtId="14" fontId="1" fillId="25" borderId="8" xfId="0" applyNumberFormat="1" applyFont="1" applyFill="1" applyBorder="1" applyAlignment="1" applyProtection="1">
      <alignment vertical="center" wrapText="1"/>
      <protection/>
    </xf>
    <xf numFmtId="0" fontId="1" fillId="25" borderId="0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vertical="center"/>
    </xf>
    <xf numFmtId="49" fontId="9" fillId="25" borderId="0" xfId="0" applyNumberFormat="1" applyFont="1" applyFill="1" applyBorder="1" applyAlignment="1">
      <alignment horizontal="left" vertical="center"/>
    </xf>
    <xf numFmtId="14" fontId="9" fillId="25" borderId="0" xfId="0" applyNumberFormat="1" applyFont="1" applyFill="1" applyBorder="1" applyAlignment="1">
      <alignment horizontal="center" vertical="center"/>
    </xf>
    <xf numFmtId="14" fontId="9" fillId="25" borderId="0" xfId="0" applyNumberFormat="1" applyFont="1" applyFill="1" applyBorder="1" applyAlignment="1">
      <alignment horizontal="right" vertical="center"/>
    </xf>
    <xf numFmtId="0" fontId="2" fillId="25" borderId="41" xfId="0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Border="1" applyAlignment="1" applyProtection="1">
      <alignment vertical="center" wrapText="1"/>
      <protection/>
    </xf>
    <xf numFmtId="0" fontId="2" fillId="25" borderId="0" xfId="0" applyNumberFormat="1" applyFont="1" applyFill="1" applyBorder="1" applyAlignment="1" applyProtection="1">
      <alignment vertical="center" wrapText="1"/>
      <protection/>
    </xf>
    <xf numFmtId="0" fontId="1" fillId="25" borderId="42" xfId="0" applyFont="1" applyFill="1" applyBorder="1" applyAlignment="1" applyProtection="1">
      <alignment vertical="center" wrapText="1"/>
      <protection/>
    </xf>
    <xf numFmtId="0" fontId="1" fillId="0" borderId="43" xfId="0" applyFont="1" applyFill="1" applyBorder="1" applyAlignment="1" applyProtection="1">
      <alignment vertical="center" wrapText="1"/>
      <protection/>
    </xf>
    <xf numFmtId="14" fontId="1" fillId="25" borderId="0" xfId="0" applyNumberFormat="1" applyFont="1" applyFill="1" applyBorder="1" applyAlignment="1" applyProtection="1">
      <alignment vertical="center" wrapText="1"/>
      <protection/>
    </xf>
    <xf numFmtId="0" fontId="9" fillId="25" borderId="0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44" xfId="0" applyFont="1" applyFill="1" applyBorder="1" applyAlignment="1" applyProtection="1">
      <alignment vertical="center" wrapText="1"/>
      <protection/>
    </xf>
    <xf numFmtId="0" fontId="1" fillId="0" borderId="42" xfId="0" applyFont="1" applyFill="1" applyBorder="1" applyAlignment="1" applyProtection="1">
      <alignment vertical="center" wrapText="1"/>
      <protection/>
    </xf>
    <xf numFmtId="14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25" borderId="8" xfId="0" applyFont="1" applyFill="1" applyBorder="1" applyAlignment="1" applyProtection="1">
      <alignment horizontal="center" vertical="center" wrapText="1"/>
      <protection/>
    </xf>
    <xf numFmtId="0" fontId="21" fillId="25" borderId="44" xfId="0" applyFont="1" applyFill="1" applyBorder="1" applyAlignment="1">
      <alignment horizontal="center" vertical="center"/>
    </xf>
    <xf numFmtId="0" fontId="21" fillId="25" borderId="44" xfId="0" applyFont="1" applyFill="1" applyBorder="1" applyAlignment="1">
      <alignment vertical="center"/>
    </xf>
    <xf numFmtId="49" fontId="21" fillId="25" borderId="44" xfId="0" applyNumberFormat="1" applyFont="1" applyFill="1" applyBorder="1" applyAlignment="1">
      <alignment horizontal="left" vertical="center"/>
    </xf>
    <xf numFmtId="14" fontId="21" fillId="25" borderId="45" xfId="0" applyNumberFormat="1" applyFont="1" applyFill="1" applyBorder="1" applyAlignment="1">
      <alignment horizontal="right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1" fillId="25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25" borderId="0" xfId="0" applyFont="1" applyFill="1" applyBorder="1" applyAlignment="1" applyProtection="1">
      <alignment vertical="center"/>
      <protection locked="0"/>
    </xf>
    <xf numFmtId="1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1" fillId="25" borderId="0" xfId="0" applyNumberFormat="1" applyFont="1" applyFill="1" applyBorder="1" applyAlignment="1" applyProtection="1">
      <alignment vertical="center"/>
      <protection locked="0"/>
    </xf>
    <xf numFmtId="0" fontId="21" fillId="25" borderId="0" xfId="0" applyNumberFormat="1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1" fillId="25" borderId="8" xfId="0" applyFont="1" applyFill="1" applyBorder="1" applyAlignment="1" applyProtection="1">
      <alignment horizontal="left" vertical="center" wrapText="1"/>
      <protection/>
    </xf>
    <xf numFmtId="14" fontId="21" fillId="25" borderId="44" xfId="0" applyNumberFormat="1" applyFont="1" applyFill="1" applyBorder="1" applyAlignment="1">
      <alignment horizontal="left" vertical="center"/>
    </xf>
    <xf numFmtId="0" fontId="21" fillId="25" borderId="44" xfId="0" applyFont="1" applyFill="1" applyBorder="1" applyAlignment="1">
      <alignment horizontal="left" vertical="center"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1" fillId="25" borderId="0" xfId="0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center"/>
      <protection/>
    </xf>
    <xf numFmtId="49" fontId="12" fillId="0" borderId="16" xfId="0" applyNumberFormat="1" applyFont="1" applyFill="1" applyBorder="1" applyAlignment="1" applyProtection="1">
      <alignment horizontal="center"/>
      <protection hidden="1" locked="0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 locked="0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/>
    </xf>
    <xf numFmtId="0" fontId="6" fillId="0" borderId="13" xfId="0" applyFont="1" applyBorder="1" applyAlignment="1">
      <alignment horizontal="center" textRotation="90"/>
    </xf>
    <xf numFmtId="0" fontId="12" fillId="0" borderId="46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49" fontId="17" fillId="0" borderId="48" xfId="0" applyNumberFormat="1" applyFont="1" applyBorder="1" applyAlignment="1">
      <alignment horizontal="center" vertical="center" textRotation="90" wrapText="1"/>
    </xf>
    <xf numFmtId="49" fontId="17" fillId="0" borderId="49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/>
    </xf>
    <xf numFmtId="0" fontId="1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textRotation="90"/>
    </xf>
    <xf numFmtId="0" fontId="5" fillId="0" borderId="49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beit\&#1057;&#1086;&#1088;&#1077;&#1074;&#1085;&#1086;&#1074;&#1072;&#1085;&#1080;&#1103;\2009-2010&#1075;\&#1058;&#1091;&#1088;&#1085;&#1080;&#1088;%20&#1057;&#1072;&#1085;&#1076;&#1075;&#1072;&#1088;&#1090;&#1077;&#1085;&#1072;\Turnir%20Sandgartena\Start\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Статист."/>
      <sheetName val="Судьи"/>
      <sheetName val="Отч.врача"/>
      <sheetName val="Отч.гл.судьи"/>
      <sheetName val="Акт"/>
      <sheetName val="Лист тит"/>
      <sheetName val="Сп.пр."/>
    </sheetNames>
    <sheetDataSet>
      <sheetData sheetId="0">
        <row r="2">
          <cell r="A2" t="str">
            <v>ВСЕРОССИЙСКИЙ ТУРНИР ПО САМБО</v>
          </cell>
        </row>
        <row r="3">
          <cell r="A3" t="str">
            <v>ПАМЯТИ  ЗАСЛУЖЕННОГО ТРЕНЕРА РОССИИ   А.М. САНДГАРТЕНА </v>
          </cell>
        </row>
        <row r="6">
          <cell r="C6" t="str">
            <v>06-08 октября 2009 г.</v>
          </cell>
          <cell r="I6" t="str">
            <v>город Тула</v>
          </cell>
        </row>
        <row r="15">
          <cell r="B15" t="str">
            <v>Гл. судья:</v>
          </cell>
          <cell r="F15" t="str">
            <v>А.М. Максимов, г. Тула, МК</v>
          </cell>
        </row>
        <row r="16">
          <cell r="B16" t="str">
            <v>Гл. секретарь:</v>
          </cell>
          <cell r="F16" t="str">
            <v>Е.И. Матюшкин, г. Тула, ВК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J18" sqref="J18"/>
    </sheetView>
  </sheetViews>
  <sheetFormatPr defaultColWidth="9.00390625" defaultRowHeight="12.75" outlineLevelCol="1"/>
  <cols>
    <col min="1" max="1" width="3.75390625" style="36" customWidth="1"/>
    <col min="2" max="2" width="4.125" style="36" customWidth="1"/>
    <col min="3" max="3" width="18.625" style="38" customWidth="1"/>
    <col min="4" max="4" width="12.25390625" style="38" customWidth="1"/>
    <col min="5" max="5" width="16.875" style="38" customWidth="1"/>
    <col min="6" max="6" width="5.125" style="38" customWidth="1"/>
    <col min="7" max="7" width="6.25390625" style="38" customWidth="1" outlineLevel="1"/>
    <col min="8" max="8" width="5.375" style="46" customWidth="1"/>
    <col min="9" max="9" width="19.75390625" style="38" customWidth="1" outlineLevel="1"/>
    <col min="10" max="10" width="6.00390625" style="38" customWidth="1"/>
    <col min="11" max="11" width="4.625" style="38" customWidth="1"/>
    <col min="12" max="12" width="5.625" style="38" customWidth="1"/>
    <col min="13" max="16384" width="9.125" style="38" customWidth="1"/>
  </cols>
  <sheetData>
    <row r="1" spans="2:15" s="21" customFormat="1" ht="17.25">
      <c r="B1" s="22" t="s">
        <v>3</v>
      </c>
      <c r="C1" s="22"/>
      <c r="D1" s="22"/>
      <c r="E1" s="22"/>
      <c r="F1" s="22"/>
      <c r="G1" s="22"/>
      <c r="H1" s="22"/>
      <c r="I1" s="22"/>
      <c r="J1" s="22"/>
      <c r="K1"/>
      <c r="L1" s="22"/>
      <c r="M1" s="22"/>
      <c r="N1" s="22"/>
      <c r="O1" s="22"/>
    </row>
    <row r="2" spans="2:15" s="25" customFormat="1" ht="17.25">
      <c r="B2" s="216" t="str">
        <f>'[1]Гл'!$A$2</f>
        <v>ВСЕРОССИЙСКИЙ ТУРНИР ПО САМБО</v>
      </c>
      <c r="C2" s="216"/>
      <c r="D2" s="216"/>
      <c r="E2" s="216"/>
      <c r="F2" s="216"/>
      <c r="G2" s="216"/>
      <c r="H2" s="216"/>
      <c r="I2" s="216"/>
      <c r="J2" s="24"/>
      <c r="K2" s="24"/>
      <c r="L2" s="23"/>
      <c r="M2" s="23"/>
      <c r="N2" s="23"/>
      <c r="O2" s="23"/>
    </row>
    <row r="3" spans="2:15" s="25" customFormat="1" ht="17.25">
      <c r="B3" s="216" t="str">
        <f>'[1]Гл'!$A$3</f>
        <v>ПАМЯТИ  ЗАСЛУЖЕННОГО ТРЕНЕРА РОССИИ   А.М. САНДГАРТЕНА </v>
      </c>
      <c r="C3" s="216"/>
      <c r="D3" s="216"/>
      <c r="E3" s="216"/>
      <c r="F3" s="216"/>
      <c r="G3" s="216"/>
      <c r="H3" s="216"/>
      <c r="I3" s="216"/>
      <c r="J3" s="24"/>
      <c r="K3" s="24"/>
      <c r="L3" s="23"/>
      <c r="M3" s="23"/>
      <c r="N3" s="23"/>
      <c r="O3" s="23"/>
    </row>
    <row r="4" spans="1:10" s="27" customFormat="1" ht="8.25" customHeight="1">
      <c r="A4" s="26"/>
      <c r="J4" s="28"/>
    </row>
    <row r="5" spans="2:15" s="29" customFormat="1" ht="17.25">
      <c r="B5" s="30" t="str">
        <f>'[1]Гл'!$C$6</f>
        <v>06-08 октября 2009 г.</v>
      </c>
      <c r="C5" s="31"/>
      <c r="D5" s="31"/>
      <c r="E5" s="32" t="str">
        <f>'[1]Гл'!$I$6</f>
        <v>город Тула</v>
      </c>
      <c r="F5" s="31"/>
      <c r="G5" s="30"/>
      <c r="J5" s="30"/>
      <c r="M5" s="30"/>
      <c r="N5" s="30"/>
      <c r="O5" s="30"/>
    </row>
    <row r="6" spans="2:15" s="29" customFormat="1" ht="12.75" customHeight="1">
      <c r="B6" s="30"/>
      <c r="C6" s="31"/>
      <c r="D6" s="337" t="s">
        <v>112</v>
      </c>
      <c r="F6" s="86"/>
      <c r="G6" s="30"/>
      <c r="H6" s="54"/>
      <c r="J6" s="30"/>
      <c r="M6" s="30"/>
      <c r="N6" s="30"/>
      <c r="O6" s="30"/>
    </row>
    <row r="7" spans="2:15" s="29" customFormat="1" ht="17.25">
      <c r="B7" s="30"/>
      <c r="C7" s="54" t="s">
        <v>21</v>
      </c>
      <c r="D7" s="337"/>
      <c r="E7" s="30" t="s">
        <v>22</v>
      </c>
      <c r="H7" s="54"/>
      <c r="J7" s="30"/>
      <c r="M7" s="30"/>
      <c r="N7" s="30"/>
      <c r="O7" s="30"/>
    </row>
    <row r="8" spans="1:15" s="27" customFormat="1" ht="10.5" customHeight="1">
      <c r="A8" s="26"/>
      <c r="C8" s="33"/>
      <c r="D8" s="33"/>
      <c r="E8" s="33"/>
      <c r="F8" s="33"/>
      <c r="G8" s="34"/>
      <c r="H8" s="34"/>
      <c r="I8" s="33"/>
      <c r="J8" s="33"/>
      <c r="K8" s="33"/>
      <c r="L8" s="35"/>
      <c r="M8" s="35"/>
      <c r="N8" s="35"/>
      <c r="O8" s="35"/>
    </row>
    <row r="9" spans="1:12" s="6" customFormat="1" ht="35.25" customHeight="1">
      <c r="A9" s="173" t="s">
        <v>10</v>
      </c>
      <c r="B9" s="174" t="s">
        <v>11</v>
      </c>
      <c r="C9" s="4" t="s">
        <v>19</v>
      </c>
      <c r="D9" s="20" t="s">
        <v>51</v>
      </c>
      <c r="E9" s="57" t="s">
        <v>70</v>
      </c>
      <c r="F9" s="93" t="s">
        <v>50</v>
      </c>
      <c r="G9" s="264" t="s">
        <v>20</v>
      </c>
      <c r="H9" s="264" t="s">
        <v>52</v>
      </c>
      <c r="I9" s="217" t="s">
        <v>49</v>
      </c>
      <c r="K9" s="19"/>
      <c r="L9" s="5"/>
    </row>
    <row r="10" spans="1:10" s="325" customFormat="1" ht="18" customHeight="1">
      <c r="A10" s="270">
        <v>1</v>
      </c>
      <c r="B10" s="315">
        <v>1</v>
      </c>
      <c r="C10" s="270" t="s">
        <v>75</v>
      </c>
      <c r="D10" s="270" t="s">
        <v>76</v>
      </c>
      <c r="E10" s="290" t="s">
        <v>56</v>
      </c>
      <c r="F10" s="330" t="s">
        <v>57</v>
      </c>
      <c r="G10" s="330" t="s">
        <v>55</v>
      </c>
      <c r="H10" s="271">
        <v>31339</v>
      </c>
      <c r="I10" s="270" t="s">
        <v>62</v>
      </c>
      <c r="J10" s="270"/>
    </row>
    <row r="11" spans="1:10" s="325" customFormat="1" ht="18" customHeight="1">
      <c r="A11" s="270">
        <v>9</v>
      </c>
      <c r="B11" s="315">
        <v>2</v>
      </c>
      <c r="C11" s="270" t="s">
        <v>77</v>
      </c>
      <c r="D11" s="270" t="s">
        <v>78</v>
      </c>
      <c r="E11" s="270" t="s">
        <v>53</v>
      </c>
      <c r="F11" s="330" t="s">
        <v>113</v>
      </c>
      <c r="G11" s="330" t="s">
        <v>55</v>
      </c>
      <c r="H11" s="271">
        <v>32790</v>
      </c>
      <c r="I11" s="270" t="s">
        <v>79</v>
      </c>
      <c r="J11" s="270"/>
    </row>
    <row r="12" spans="1:10" s="325" customFormat="1" ht="18" customHeight="1">
      <c r="A12" s="270">
        <v>10</v>
      </c>
      <c r="B12" s="315">
        <v>3</v>
      </c>
      <c r="C12" s="270" t="s">
        <v>101</v>
      </c>
      <c r="D12" s="270" t="s">
        <v>102</v>
      </c>
      <c r="E12" s="270" t="s">
        <v>53</v>
      </c>
      <c r="F12" s="330" t="s">
        <v>58</v>
      </c>
      <c r="G12" s="331" t="s">
        <v>64</v>
      </c>
      <c r="H12" s="271">
        <v>32671</v>
      </c>
      <c r="I12" s="270" t="s">
        <v>65</v>
      </c>
      <c r="J12" s="270"/>
    </row>
    <row r="13" spans="1:10" s="325" customFormat="1" ht="18" customHeight="1">
      <c r="A13" s="290">
        <v>13</v>
      </c>
      <c r="B13" s="316">
        <v>4</v>
      </c>
      <c r="C13" s="290" t="s">
        <v>82</v>
      </c>
      <c r="D13" s="290" t="s">
        <v>83</v>
      </c>
      <c r="E13" s="290" t="s">
        <v>53</v>
      </c>
      <c r="F13" s="331" t="s">
        <v>113</v>
      </c>
      <c r="G13" s="331" t="s">
        <v>55</v>
      </c>
      <c r="H13" s="291">
        <v>32975</v>
      </c>
      <c r="I13" s="290" t="s">
        <v>63</v>
      </c>
      <c r="J13" s="270"/>
    </row>
    <row r="14" spans="1:10" s="325" customFormat="1" ht="18" customHeight="1">
      <c r="A14" s="270">
        <v>12</v>
      </c>
      <c r="B14" s="315">
        <v>5</v>
      </c>
      <c r="C14" s="270" t="s">
        <v>103</v>
      </c>
      <c r="D14" s="270" t="s">
        <v>104</v>
      </c>
      <c r="E14" s="270" t="s">
        <v>53</v>
      </c>
      <c r="F14" s="330" t="s">
        <v>58</v>
      </c>
      <c r="G14" s="330" t="s">
        <v>64</v>
      </c>
      <c r="H14" s="271">
        <v>31965</v>
      </c>
      <c r="I14" s="312" t="s">
        <v>105</v>
      </c>
      <c r="J14" s="270"/>
    </row>
    <row r="15" spans="1:10" s="325" customFormat="1" ht="18" customHeight="1">
      <c r="A15" s="290">
        <v>14</v>
      </c>
      <c r="B15" s="317">
        <v>6</v>
      </c>
      <c r="C15" s="318" t="s">
        <v>109</v>
      </c>
      <c r="D15" s="318" t="s">
        <v>110</v>
      </c>
      <c r="E15" s="319" t="s">
        <v>53</v>
      </c>
      <c r="F15" s="332" t="s">
        <v>58</v>
      </c>
      <c r="G15" s="333" t="s">
        <v>64</v>
      </c>
      <c r="H15" s="320">
        <v>33128</v>
      </c>
      <c r="I15" s="321" t="s">
        <v>105</v>
      </c>
      <c r="J15" s="303"/>
    </row>
    <row r="16" spans="1:10" s="325" customFormat="1" ht="18" customHeight="1">
      <c r="A16" s="302">
        <v>8</v>
      </c>
      <c r="B16" s="322">
        <v>7</v>
      </c>
      <c r="C16" s="292" t="s">
        <v>71</v>
      </c>
      <c r="D16" s="292" t="s">
        <v>72</v>
      </c>
      <c r="E16" s="292" t="s">
        <v>73</v>
      </c>
      <c r="F16" s="334" t="s">
        <v>54</v>
      </c>
      <c r="G16" s="334" t="s">
        <v>55</v>
      </c>
      <c r="H16" s="304">
        <v>27863</v>
      </c>
      <c r="I16" s="292" t="s">
        <v>74</v>
      </c>
      <c r="J16" s="288"/>
    </row>
    <row r="17" spans="1:10" s="325" customFormat="1" ht="18" customHeight="1">
      <c r="A17" s="313">
        <v>11</v>
      </c>
      <c r="B17" s="323">
        <v>8</v>
      </c>
      <c r="C17" s="288" t="s">
        <v>80</v>
      </c>
      <c r="D17" s="288" t="s">
        <v>81</v>
      </c>
      <c r="E17" s="288" t="s">
        <v>53</v>
      </c>
      <c r="F17" s="335" t="s">
        <v>58</v>
      </c>
      <c r="G17" s="335" t="s">
        <v>55</v>
      </c>
      <c r="H17" s="314">
        <v>33186</v>
      </c>
      <c r="I17" s="288" t="s">
        <v>65</v>
      </c>
      <c r="J17" s="288"/>
    </row>
    <row r="18" spans="1:10" s="325" customFormat="1" ht="18" customHeight="1">
      <c r="A18" s="302">
        <v>3</v>
      </c>
      <c r="B18" s="324">
        <v>9</v>
      </c>
      <c r="C18" s="326" t="s">
        <v>84</v>
      </c>
      <c r="D18" s="326" t="s">
        <v>85</v>
      </c>
      <c r="E18" s="326" t="s">
        <v>59</v>
      </c>
      <c r="F18" s="336" t="s">
        <v>60</v>
      </c>
      <c r="G18" s="329" t="s">
        <v>55</v>
      </c>
      <c r="H18" s="327">
        <v>33350</v>
      </c>
      <c r="I18" s="328" t="s">
        <v>61</v>
      </c>
      <c r="J18" s="288"/>
    </row>
    <row r="19" spans="1:10" s="325" customFormat="1" ht="18" customHeight="1">
      <c r="A19" s="302">
        <v>7</v>
      </c>
      <c r="B19" s="324">
        <v>10</v>
      </c>
      <c r="C19" s="326" t="s">
        <v>106</v>
      </c>
      <c r="D19" s="326" t="s">
        <v>107</v>
      </c>
      <c r="E19" s="326" t="s">
        <v>66</v>
      </c>
      <c r="F19" s="336" t="s">
        <v>60</v>
      </c>
      <c r="G19" s="329" t="s">
        <v>55</v>
      </c>
      <c r="H19" s="327">
        <v>32842</v>
      </c>
      <c r="I19" s="328" t="s">
        <v>108</v>
      </c>
      <c r="J19" s="288"/>
    </row>
    <row r="20" spans="1:10" s="325" customFormat="1" ht="18" customHeight="1">
      <c r="A20" s="302">
        <v>6</v>
      </c>
      <c r="B20" s="324">
        <v>11</v>
      </c>
      <c r="C20" s="326" t="s">
        <v>90</v>
      </c>
      <c r="D20" s="326" t="s">
        <v>91</v>
      </c>
      <c r="E20" s="326" t="s">
        <v>92</v>
      </c>
      <c r="F20" s="336" t="s">
        <v>93</v>
      </c>
      <c r="G20" s="329" t="s">
        <v>55</v>
      </c>
      <c r="H20" s="327">
        <v>32026</v>
      </c>
      <c r="I20" s="328" t="s">
        <v>94</v>
      </c>
      <c r="J20" s="288"/>
    </row>
    <row r="21" spans="1:10" s="325" customFormat="1" ht="18" customHeight="1">
      <c r="A21" s="302">
        <v>5</v>
      </c>
      <c r="B21" s="322">
        <v>12</v>
      </c>
      <c r="C21" s="292" t="s">
        <v>97</v>
      </c>
      <c r="D21" s="292" t="s">
        <v>98</v>
      </c>
      <c r="E21" s="292" t="s">
        <v>99</v>
      </c>
      <c r="F21" s="334" t="s">
        <v>113</v>
      </c>
      <c r="G21" s="334" t="s">
        <v>55</v>
      </c>
      <c r="H21" s="292" t="s">
        <v>100</v>
      </c>
      <c r="I21" s="292" t="s">
        <v>89</v>
      </c>
      <c r="J21" s="288"/>
    </row>
    <row r="22" spans="1:10" s="325" customFormat="1" ht="18" customHeight="1">
      <c r="A22" s="302">
        <v>4</v>
      </c>
      <c r="B22" s="324">
        <v>13</v>
      </c>
      <c r="C22" s="326" t="s">
        <v>86</v>
      </c>
      <c r="D22" s="326" t="s">
        <v>87</v>
      </c>
      <c r="E22" s="326" t="s">
        <v>88</v>
      </c>
      <c r="F22" s="336" t="s">
        <v>113</v>
      </c>
      <c r="G22" s="329" t="s">
        <v>55</v>
      </c>
      <c r="H22" s="327">
        <v>32954</v>
      </c>
      <c r="I22" s="328" t="s">
        <v>89</v>
      </c>
      <c r="J22" s="288"/>
    </row>
    <row r="23" spans="1:10" s="325" customFormat="1" ht="18" customHeight="1">
      <c r="A23" s="302">
        <v>2</v>
      </c>
      <c r="B23" s="324">
        <v>14</v>
      </c>
      <c r="C23" s="326" t="s">
        <v>95</v>
      </c>
      <c r="D23" s="326" t="s">
        <v>96</v>
      </c>
      <c r="E23" s="326" t="s">
        <v>56</v>
      </c>
      <c r="F23" s="336" t="s">
        <v>57</v>
      </c>
      <c r="G23" s="329" t="s">
        <v>55</v>
      </c>
      <c r="H23" s="327">
        <v>32430</v>
      </c>
      <c r="I23" s="328" t="s">
        <v>62</v>
      </c>
      <c r="J23" s="288"/>
    </row>
    <row r="24" spans="1:10" ht="18" customHeight="1">
      <c r="A24" s="302" t="s">
        <v>7</v>
      </c>
      <c r="B24" s="293" t="s">
        <v>7</v>
      </c>
      <c r="C24" s="294" t="s">
        <v>7</v>
      </c>
      <c r="D24" s="294" t="s">
        <v>7</v>
      </c>
      <c r="E24" s="295" t="s">
        <v>7</v>
      </c>
      <c r="F24" s="296" t="s">
        <v>7</v>
      </c>
      <c r="G24" s="305" t="s">
        <v>7</v>
      </c>
      <c r="H24" s="297" t="s">
        <v>7</v>
      </c>
      <c r="I24" s="294" t="s">
        <v>7</v>
      </c>
      <c r="J24" s="288"/>
    </row>
    <row r="25" spans="1:10" ht="16.5">
      <c r="A25" s="302" t="s">
        <v>7</v>
      </c>
      <c r="B25" s="292" t="s">
        <v>7</v>
      </c>
      <c r="C25" s="292" t="s">
        <v>7</v>
      </c>
      <c r="D25" s="292" t="s">
        <v>7</v>
      </c>
      <c r="E25" s="292" t="s">
        <v>7</v>
      </c>
      <c r="F25" s="292" t="s">
        <v>7</v>
      </c>
      <c r="G25" s="292" t="s">
        <v>7</v>
      </c>
      <c r="H25" s="304" t="s">
        <v>7</v>
      </c>
      <c r="I25" s="292" t="s">
        <v>7</v>
      </c>
      <c r="J25" s="306"/>
    </row>
    <row r="26" spans="1:10" ht="17.25">
      <c r="A26" s="298"/>
      <c r="B26" s="299"/>
      <c r="C26" s="300"/>
      <c r="D26" s="300"/>
      <c r="E26" s="300"/>
      <c r="F26" s="300"/>
      <c r="G26" s="300"/>
      <c r="H26" s="301"/>
      <c r="I26" s="300"/>
      <c r="J26" s="289"/>
    </row>
    <row r="27" spans="1:10" s="40" customFormat="1" ht="15.75" customHeight="1">
      <c r="A27" s="39"/>
      <c r="B27" s="307"/>
      <c r="C27" s="308"/>
      <c r="D27" s="308"/>
      <c r="E27" s="308"/>
      <c r="F27" s="308"/>
      <c r="G27" s="308"/>
      <c r="H27" s="309"/>
      <c r="I27" s="308"/>
      <c r="J27" s="308"/>
    </row>
    <row r="28" spans="1:10" s="41" customFormat="1" ht="17.25" customHeight="1">
      <c r="A28" s="41" t="str">
        <f>'[1]Гл'!$B$15</f>
        <v>Гл. судья:</v>
      </c>
      <c r="B28" s="310"/>
      <c r="C28" s="310"/>
      <c r="D28" s="310"/>
      <c r="E28" s="310"/>
      <c r="F28" s="310"/>
      <c r="G28" s="310"/>
      <c r="H28" s="311" t="str">
        <f>'[1]Гл'!$F$15</f>
        <v>А.М. Максимов, г. Тула, МК</v>
      </c>
      <c r="I28" s="310"/>
      <c r="J28" s="310"/>
    </row>
    <row r="29" spans="2:10" s="41" customFormat="1" ht="9" customHeight="1">
      <c r="B29" s="310"/>
      <c r="C29" s="310"/>
      <c r="D29" s="310"/>
      <c r="E29" s="310"/>
      <c r="F29" s="310"/>
      <c r="G29" s="310"/>
      <c r="H29" s="311"/>
      <c r="I29" s="310"/>
      <c r="J29" s="310"/>
    </row>
    <row r="30" spans="1:8" s="41" customFormat="1" ht="17.25">
      <c r="A30" s="41" t="str">
        <f>'[1]Гл'!$B$16</f>
        <v>Гл. секретарь:</v>
      </c>
      <c r="H30" s="42" t="str">
        <f>'[1]Гл'!$F$16</f>
        <v>Е.И. Матюшкин, г. Тула, ВК</v>
      </c>
    </row>
    <row r="31" spans="1:2" s="44" customFormat="1" ht="17.25">
      <c r="A31" s="43"/>
      <c r="B31" s="43"/>
    </row>
    <row r="32" spans="1:2" s="44" customFormat="1" ht="17.25">
      <c r="A32" s="43"/>
      <c r="B32" s="43"/>
    </row>
    <row r="33" spans="1:2" s="44" customFormat="1" ht="17.25">
      <c r="A33" s="43"/>
      <c r="B33" s="43"/>
    </row>
    <row r="34" spans="1:2" s="44" customFormat="1" ht="17.25">
      <c r="A34" s="43"/>
      <c r="B34" s="43"/>
    </row>
    <row r="35" spans="1:2" s="44" customFormat="1" ht="17.25">
      <c r="A35" s="43"/>
      <c r="B35" s="43"/>
    </row>
    <row r="36" spans="1:2" s="46" customFormat="1" ht="17.25">
      <c r="A36" s="45"/>
      <c r="B36" s="45"/>
    </row>
    <row r="37" spans="1:2" s="46" customFormat="1" ht="17.25">
      <c r="A37" s="45"/>
      <c r="B37" s="45"/>
    </row>
    <row r="38" spans="1:2" s="46" customFormat="1" ht="17.25">
      <c r="A38" s="45"/>
      <c r="B38" s="45"/>
    </row>
    <row r="39" spans="1:2" s="46" customFormat="1" ht="17.25">
      <c r="A39" s="45"/>
      <c r="B39" s="45"/>
    </row>
  </sheetData>
  <sheetProtection sort="0"/>
  <autoFilter ref="A9:I9">
    <sortState ref="A10:I39">
      <sortCondition sortBy="value" ref="B10:B39"/>
    </sortState>
  </autoFilter>
  <mergeCells count="1">
    <mergeCell ref="D6:D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4">
      <selection activeCell="AT50" sqref="AT50"/>
    </sheetView>
  </sheetViews>
  <sheetFormatPr defaultColWidth="2.75390625" defaultRowHeight="12.75" customHeight="1"/>
  <cols>
    <col min="1" max="1" width="2.375" style="166" customWidth="1"/>
    <col min="2" max="2" width="2.375" style="61" customWidth="1"/>
    <col min="3" max="11" width="2.375" style="66" customWidth="1"/>
    <col min="12" max="38" width="2.375" style="67" customWidth="1"/>
    <col min="39" max="40" width="2.375" style="66" customWidth="1"/>
    <col min="41" max="41" width="0.6171875" style="66" customWidth="1"/>
    <col min="42" max="16384" width="2.75390625" style="66" customWidth="1"/>
  </cols>
  <sheetData>
    <row r="1" spans="1:38" s="108" customFormat="1" ht="12.75" customHeight="1">
      <c r="A1" s="103"/>
      <c r="B1" s="104"/>
      <c r="C1" s="105"/>
      <c r="D1" s="105"/>
      <c r="E1" s="105"/>
      <c r="F1" s="105"/>
      <c r="G1" s="105" t="s">
        <v>4</v>
      </c>
      <c r="H1" s="105"/>
      <c r="I1" s="105"/>
      <c r="J1" s="105"/>
      <c r="K1" s="105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7"/>
      <c r="AK1" s="107"/>
      <c r="AL1" s="107"/>
    </row>
    <row r="2" spans="1:38" s="108" customFormat="1" ht="4.5" customHeight="1">
      <c r="A2" s="103"/>
      <c r="B2" s="109"/>
      <c r="C2" s="103"/>
      <c r="D2" s="103"/>
      <c r="E2" s="103"/>
      <c r="F2" s="103"/>
      <c r="G2" s="103"/>
      <c r="H2" s="103"/>
      <c r="I2" s="103"/>
      <c r="J2" s="103"/>
      <c r="K2" s="1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07"/>
      <c r="AK2" s="107"/>
      <c r="AL2" s="107"/>
    </row>
    <row r="3" spans="1:38" s="111" customFormat="1" ht="12.75" customHeight="1">
      <c r="A3" s="109"/>
      <c r="C3" s="109"/>
      <c r="D3" s="109"/>
      <c r="E3" s="109"/>
      <c r="G3" s="96" t="str">
        <f>Взв!B2</f>
        <v>ВСЕРОССИЙСКИЙ ТУРНИР ПО САМБО</v>
      </c>
      <c r="H3" s="96"/>
      <c r="I3" s="96"/>
      <c r="J3" s="96"/>
      <c r="K3" s="96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I3" s="114"/>
      <c r="AJ3" s="115"/>
      <c r="AK3" s="115"/>
      <c r="AL3" s="116" t="str">
        <f>Взв!B5</f>
        <v>06-08 октября 2009 г.</v>
      </c>
    </row>
    <row r="4" spans="1:38" s="111" customFormat="1" ht="4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3"/>
      <c r="Z4" s="117"/>
      <c r="AA4" s="113"/>
      <c r="AB4" s="113"/>
      <c r="AC4" s="113"/>
      <c r="AD4" s="118"/>
      <c r="AE4" s="118"/>
      <c r="AF4" s="118"/>
      <c r="AG4" s="113"/>
      <c r="AH4" s="114"/>
      <c r="AI4" s="114"/>
      <c r="AJ4" s="115"/>
      <c r="AK4" s="115"/>
      <c r="AL4" s="115"/>
    </row>
    <row r="5" spans="1:38" s="111" customFormat="1" ht="12.75" customHeight="1">
      <c r="A5" s="109"/>
      <c r="B5" s="119"/>
      <c r="C5" s="109"/>
      <c r="D5" s="109"/>
      <c r="E5" s="109"/>
      <c r="G5" s="96" t="str">
        <f>Взв!B3</f>
        <v>ПАМЯТИ  ЗАСЛУЖЕННОГО ТРЕНЕРА РОССИИ   А.М. САНДГАРТЕНА </v>
      </c>
      <c r="H5" s="96"/>
      <c r="I5" s="96"/>
      <c r="J5" s="96"/>
      <c r="K5" s="96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117"/>
      <c r="AA5" s="113"/>
      <c r="AB5" s="113"/>
      <c r="AC5" s="113"/>
      <c r="AD5" s="118"/>
      <c r="AE5" s="118"/>
      <c r="AF5" s="118"/>
      <c r="AG5" s="113"/>
      <c r="AH5" s="115"/>
      <c r="AI5" s="114"/>
      <c r="AJ5" s="115"/>
      <c r="AK5" s="115"/>
      <c r="AL5" s="116" t="str">
        <f>Взв!E5</f>
        <v>город Тула</v>
      </c>
    </row>
    <row r="6" spans="1:38" s="111" customFormat="1" ht="4.5" customHeight="1">
      <c r="A6" s="109"/>
      <c r="B6" s="119"/>
      <c r="C6" s="109"/>
      <c r="D6" s="109"/>
      <c r="E6" s="109"/>
      <c r="G6" s="96"/>
      <c r="H6" s="96"/>
      <c r="I6" s="96"/>
      <c r="J6" s="96"/>
      <c r="K6" s="96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117"/>
      <c r="AA6" s="113"/>
      <c r="AB6" s="339" t="str">
        <f>Взв!D6</f>
        <v>-74</v>
      </c>
      <c r="AC6" s="339"/>
      <c r="AD6" s="339"/>
      <c r="AE6" s="118"/>
      <c r="AF6" s="118"/>
      <c r="AG6" s="113"/>
      <c r="AH6" s="115"/>
      <c r="AI6" s="114"/>
      <c r="AJ6" s="115"/>
      <c r="AK6" s="115"/>
      <c r="AL6" s="115"/>
    </row>
    <row r="7" spans="1:38" s="61" customFormat="1" ht="12.75" customHeight="1">
      <c r="A7" s="120"/>
      <c r="B7" s="95" t="str">
        <f>Взв!E10</f>
        <v>Брянская, Брянск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W7" s="121"/>
      <c r="X7" s="121"/>
      <c r="Y7" s="121"/>
      <c r="Z7" s="121"/>
      <c r="AA7" s="122" t="str">
        <f>Взв!C7</f>
        <v>Весовая категория</v>
      </c>
      <c r="AB7" s="339"/>
      <c r="AC7" s="339"/>
      <c r="AD7" s="339"/>
      <c r="AE7" s="115" t="str">
        <f>Взв!E7</f>
        <v>кг</v>
      </c>
      <c r="AF7" s="121"/>
      <c r="AG7" s="121"/>
      <c r="AH7" s="121"/>
      <c r="AI7" s="121"/>
      <c r="AJ7" s="121"/>
      <c r="AK7" s="121"/>
      <c r="AL7" s="121"/>
    </row>
    <row r="8" spans="1:38" s="61" customFormat="1" ht="12.75" customHeight="1">
      <c r="A8" s="123">
        <f>Взв!B10</f>
        <v>1</v>
      </c>
      <c r="B8" s="58" t="str">
        <f>Взв!C10</f>
        <v>БАТАЛОВ</v>
      </c>
      <c r="C8" s="59"/>
      <c r="D8" s="59"/>
      <c r="E8" s="59"/>
      <c r="F8" s="59"/>
      <c r="G8" s="59"/>
      <c r="I8" s="60" t="str">
        <f>Взв!D10</f>
        <v>Омар Гаджиевич</v>
      </c>
      <c r="K8" s="120" t="s">
        <v>0</v>
      </c>
      <c r="L8" s="98" t="str">
        <f>IF(K9=A8,B7,IF(K9=A10,B9,"-"))</f>
        <v>Брянская, Брянск</v>
      </c>
      <c r="S8" s="69"/>
      <c r="T8" s="121"/>
      <c r="U8" s="121"/>
      <c r="V8" s="121"/>
      <c r="W8" s="121"/>
      <c r="X8" s="121"/>
      <c r="Y8" s="121"/>
      <c r="Z8" s="121"/>
      <c r="AA8" s="112"/>
      <c r="AB8" s="340">
        <f>MAX(Взв!B10:B25)</f>
        <v>14</v>
      </c>
      <c r="AC8" s="340"/>
      <c r="AD8" s="341" t="s">
        <v>23</v>
      </c>
      <c r="AE8" s="341"/>
      <c r="AF8" s="121"/>
      <c r="AG8" s="121"/>
      <c r="AH8" s="121"/>
      <c r="AI8" s="121"/>
      <c r="AJ8" s="121"/>
      <c r="AK8" s="121"/>
      <c r="AL8" s="121"/>
    </row>
    <row r="9" spans="1:38" s="61" customFormat="1" ht="12.75" customHeight="1">
      <c r="A9" s="109"/>
      <c r="B9" s="95" t="str">
        <f>Взв!E18</f>
        <v>Калужская, Калуга</v>
      </c>
      <c r="H9" s="124"/>
      <c r="J9" s="124"/>
      <c r="K9" s="125">
        <v>1</v>
      </c>
      <c r="L9" s="70" t="str">
        <f>IF(K9=A8,B8,IF(K9=A10,B10,"-"))</f>
        <v>БАТАЛОВ</v>
      </c>
      <c r="M9" s="59"/>
      <c r="N9" s="59"/>
      <c r="O9" s="59"/>
      <c r="P9" s="59"/>
      <c r="Q9" s="59"/>
      <c r="R9" s="59"/>
      <c r="S9" s="70" t="str">
        <f>IF(K9=A8,I8,IF(K9=A10,I10,"-"))</f>
        <v>Омар Гаджиевич</v>
      </c>
      <c r="T9" s="121"/>
      <c r="U9" s="65" t="s">
        <v>0</v>
      </c>
      <c r="V9" s="65"/>
      <c r="W9" s="121"/>
      <c r="X9" s="121"/>
      <c r="Y9" s="121"/>
      <c r="Z9" s="115"/>
      <c r="AA9" s="115"/>
      <c r="AB9" s="340"/>
      <c r="AC9" s="340"/>
      <c r="AD9" s="341"/>
      <c r="AE9" s="341"/>
      <c r="AF9" s="121"/>
      <c r="AG9" s="121"/>
      <c r="AH9" s="121"/>
      <c r="AI9" s="121"/>
      <c r="AJ9" s="121"/>
      <c r="AK9" s="121"/>
      <c r="AL9" s="121"/>
    </row>
    <row r="10" spans="1:38" s="61" customFormat="1" ht="12.75" customHeight="1">
      <c r="A10" s="123">
        <f>Взв!B18</f>
        <v>9</v>
      </c>
      <c r="B10" s="58" t="str">
        <f>Взв!C18</f>
        <v>ИГНАТОВ</v>
      </c>
      <c r="C10" s="59"/>
      <c r="D10" s="59"/>
      <c r="E10" s="59"/>
      <c r="F10" s="59"/>
      <c r="G10" s="59"/>
      <c r="H10" s="59"/>
      <c r="I10" s="58" t="str">
        <f>Взв!D18</f>
        <v>Алексей Кириллович</v>
      </c>
      <c r="J10" s="126"/>
      <c r="K10" s="127" t="s">
        <v>0</v>
      </c>
      <c r="L10" s="338" t="s">
        <v>67</v>
      </c>
      <c r="M10" s="338"/>
      <c r="N10" s="222"/>
      <c r="O10" s="127"/>
      <c r="P10" s="127"/>
      <c r="R10" s="128"/>
      <c r="S10" s="128"/>
      <c r="T10" s="130"/>
      <c r="U10" s="120"/>
      <c r="V10" s="98" t="str">
        <f>IF(U11=K9,L8,IF(U11=K13,L12,"-"))</f>
        <v>Брянская, Брянск</v>
      </c>
      <c r="AC10" s="69"/>
      <c r="AD10" s="115"/>
      <c r="AE10" s="115"/>
      <c r="AF10" s="121"/>
      <c r="AG10" s="121"/>
      <c r="AH10" s="121"/>
      <c r="AI10" s="121"/>
      <c r="AJ10" s="121"/>
      <c r="AK10" s="121"/>
      <c r="AL10" s="121"/>
    </row>
    <row r="11" spans="1:38" s="61" customFormat="1" ht="12.75" customHeight="1">
      <c r="A11" s="109"/>
      <c r="B11" s="95" t="str">
        <f>Взв!E14</f>
        <v>Тульская, Тула</v>
      </c>
      <c r="C11" s="62"/>
      <c r="D11" s="62"/>
      <c r="E11" s="62"/>
      <c r="F11" s="62"/>
      <c r="H11" s="62"/>
      <c r="I11" s="63"/>
      <c r="J11" s="131"/>
      <c r="K11" s="62"/>
      <c r="L11" s="65"/>
      <c r="M11" s="65"/>
      <c r="N11" s="65"/>
      <c r="O11" s="65"/>
      <c r="P11" s="65"/>
      <c r="R11" s="65"/>
      <c r="S11" s="223"/>
      <c r="T11" s="132"/>
      <c r="U11" s="125">
        <v>1</v>
      </c>
      <c r="V11" s="70" t="str">
        <f>IF(U11=K9,L9,IF(U11=K13,L13,"-"))</f>
        <v>БАТАЛОВ</v>
      </c>
      <c r="W11" s="59"/>
      <c r="X11" s="59"/>
      <c r="Y11" s="59"/>
      <c r="Z11" s="59"/>
      <c r="AA11" s="59"/>
      <c r="AB11" s="59"/>
      <c r="AC11" s="70" t="str">
        <f>IF(U11=K9,S9,IF(U11=K13,S13,"-"))</f>
        <v>Омар Гаджиевич</v>
      </c>
      <c r="AD11" s="121"/>
      <c r="AE11" s="121" t="s">
        <v>0</v>
      </c>
      <c r="AF11" s="121"/>
      <c r="AG11" s="121"/>
      <c r="AH11" s="121"/>
      <c r="AI11" s="121"/>
      <c r="AJ11" s="121"/>
      <c r="AK11" s="121"/>
      <c r="AL11" s="121"/>
    </row>
    <row r="12" spans="1:39" s="61" customFormat="1" ht="12.75" customHeight="1">
      <c r="A12" s="123">
        <f>Взв!B14</f>
        <v>5</v>
      </c>
      <c r="B12" s="58" t="str">
        <f>Взв!C14</f>
        <v>МАРЧЕНКО</v>
      </c>
      <c r="C12" s="59"/>
      <c r="D12" s="59"/>
      <c r="E12" s="59"/>
      <c r="F12" s="59"/>
      <c r="G12" s="59"/>
      <c r="H12" s="59"/>
      <c r="I12" s="58" t="str">
        <f>Взв!D14</f>
        <v>Иван Николаевич</v>
      </c>
      <c r="K12" s="109" t="s">
        <v>0</v>
      </c>
      <c r="L12" s="98" t="str">
        <f>IF(K13=A12,B11,IF(K13=A14,B13,"-"))</f>
        <v>Тульская, Тула</v>
      </c>
      <c r="R12" s="65"/>
      <c r="S12" s="69"/>
      <c r="T12" s="132"/>
      <c r="U12" s="128"/>
      <c r="V12" s="338" t="s">
        <v>67</v>
      </c>
      <c r="W12" s="338"/>
      <c r="X12" s="222"/>
      <c r="Y12" s="128"/>
      <c r="Z12" s="128"/>
      <c r="AB12" s="129"/>
      <c r="AC12" s="128"/>
      <c r="AD12" s="130"/>
      <c r="AE12" s="121" t="s">
        <v>0</v>
      </c>
      <c r="AF12" s="121"/>
      <c r="AG12" s="121"/>
      <c r="AH12" s="121"/>
      <c r="AI12" s="121"/>
      <c r="AJ12" s="121"/>
      <c r="AL12" s="121"/>
      <c r="AM12" s="121"/>
    </row>
    <row r="13" spans="1:39" s="61" customFormat="1" ht="12.75" customHeight="1">
      <c r="A13" s="109"/>
      <c r="B13" s="95" t="str">
        <f>Взв!E22</f>
        <v>Москва, ГУЗ</v>
      </c>
      <c r="C13" s="62"/>
      <c r="D13" s="62"/>
      <c r="E13" s="62"/>
      <c r="F13" s="62"/>
      <c r="H13" s="124"/>
      <c r="I13" s="68"/>
      <c r="J13" s="133"/>
      <c r="K13" s="125">
        <v>5</v>
      </c>
      <c r="L13" s="70" t="str">
        <f>IF(K13=A12,B12,IF(K13=A14,B14,"-"))</f>
        <v>МАРЧЕНКО</v>
      </c>
      <c r="M13" s="59"/>
      <c r="N13" s="59"/>
      <c r="O13" s="59"/>
      <c r="P13" s="59"/>
      <c r="Q13" s="59"/>
      <c r="R13" s="134"/>
      <c r="S13" s="70" t="str">
        <f>IF(K13=A12,I12,IF(K13=A14,I14,"-"))</f>
        <v>Иван Николаевич</v>
      </c>
      <c r="T13" s="135"/>
      <c r="U13" s="65" t="s">
        <v>0</v>
      </c>
      <c r="V13" s="65"/>
      <c r="W13" s="65"/>
      <c r="X13" s="65"/>
      <c r="Y13" s="65"/>
      <c r="Z13" s="65"/>
      <c r="AB13" s="121"/>
      <c r="AC13" s="65"/>
      <c r="AD13" s="132"/>
      <c r="AE13" s="121"/>
      <c r="AF13" s="121"/>
      <c r="AG13" s="121"/>
      <c r="AH13" s="121"/>
      <c r="AI13" s="121"/>
      <c r="AJ13" s="121"/>
      <c r="AL13" s="121"/>
      <c r="AM13" s="121"/>
    </row>
    <row r="14" spans="1:39" s="61" customFormat="1" ht="12.75" customHeight="1">
      <c r="A14" s="123">
        <f>Взв!B22</f>
        <v>13</v>
      </c>
      <c r="B14" s="58" t="str">
        <f>Взв!C22</f>
        <v>МИРОНОВ</v>
      </c>
      <c r="C14" s="59"/>
      <c r="D14" s="59"/>
      <c r="E14" s="59"/>
      <c r="F14" s="59"/>
      <c r="G14" s="59"/>
      <c r="H14" s="59"/>
      <c r="I14" s="58" t="str">
        <f>Взв!D22</f>
        <v>Кирилл Игоревич</v>
      </c>
      <c r="J14" s="126"/>
      <c r="K14" s="136" t="s">
        <v>0</v>
      </c>
      <c r="L14" s="338" t="s">
        <v>68</v>
      </c>
      <c r="M14" s="338"/>
      <c r="N14" s="222"/>
      <c r="O14" s="129"/>
      <c r="P14" s="128"/>
      <c r="R14" s="128"/>
      <c r="S14" s="128"/>
      <c r="T14" s="128"/>
      <c r="U14" s="65"/>
      <c r="V14" s="65"/>
      <c r="W14" s="65"/>
      <c r="X14" s="65"/>
      <c r="Y14" s="65"/>
      <c r="Z14" s="65"/>
      <c r="AB14" s="121"/>
      <c r="AC14" s="65"/>
      <c r="AD14" s="132"/>
      <c r="AE14" s="120"/>
      <c r="AF14" s="98" t="str">
        <f>IF(AE15=U11,V10,IF(AE15=U19,V18,"-"))</f>
        <v>Тульская, Тула</v>
      </c>
      <c r="AM14" s="69"/>
    </row>
    <row r="15" spans="1:41" s="61" customFormat="1" ht="12.75" customHeight="1">
      <c r="A15" s="109"/>
      <c r="B15" s="95" t="str">
        <f>Взв!E12</f>
        <v>Тульская, Тула</v>
      </c>
      <c r="C15" s="62"/>
      <c r="D15" s="62"/>
      <c r="E15" s="62"/>
      <c r="F15" s="62"/>
      <c r="H15" s="62"/>
      <c r="I15" s="63"/>
      <c r="J15" s="131"/>
      <c r="L15" s="121"/>
      <c r="M15" s="121"/>
      <c r="O15" s="121"/>
      <c r="P15" s="65"/>
      <c r="R15" s="65"/>
      <c r="S15" s="65"/>
      <c r="T15" s="65"/>
      <c r="U15" s="65"/>
      <c r="V15" s="65"/>
      <c r="W15" s="65"/>
      <c r="X15" s="65"/>
      <c r="Y15" s="65"/>
      <c r="Z15" s="65"/>
      <c r="AB15" s="121"/>
      <c r="AC15" s="223"/>
      <c r="AD15" s="132"/>
      <c r="AE15" s="125">
        <v>3</v>
      </c>
      <c r="AF15" s="70" t="str">
        <f>IF(AE15=U11,V11,IF(AE15=U19,V19,"-"))</f>
        <v>ЧЕКИНЁВ</v>
      </c>
      <c r="AG15" s="59"/>
      <c r="AH15" s="59"/>
      <c r="AI15" s="59"/>
      <c r="AJ15" s="59"/>
      <c r="AK15" s="59"/>
      <c r="AL15" s="59"/>
      <c r="AM15" s="70" t="str">
        <f>IF(AE15=U11,AC11,IF(AE15=U19,AC19,"-"))</f>
        <v>Александр Иванович</v>
      </c>
      <c r="AN15" s="137"/>
      <c r="AO15" s="61" t="s">
        <v>0</v>
      </c>
    </row>
    <row r="16" spans="1:40" s="61" customFormat="1" ht="12.75" customHeight="1">
      <c r="A16" s="123">
        <f>Взв!B12</f>
        <v>3</v>
      </c>
      <c r="B16" s="58" t="str">
        <f>Взв!C12</f>
        <v>ЧЕКИНЁВ</v>
      </c>
      <c r="C16" s="59"/>
      <c r="D16" s="59"/>
      <c r="E16" s="59"/>
      <c r="F16" s="59"/>
      <c r="G16" s="59"/>
      <c r="H16" s="59"/>
      <c r="I16" s="58" t="str">
        <f>Взв!D12</f>
        <v>Александр Иванович</v>
      </c>
      <c r="K16" s="109" t="s">
        <v>0</v>
      </c>
      <c r="L16" s="98" t="str">
        <f>IF(K17=A16,B15,IF(K17=A18,B17,"-"))</f>
        <v>Тульская, Тула</v>
      </c>
      <c r="R16" s="65"/>
      <c r="S16" s="69"/>
      <c r="T16" s="65"/>
      <c r="U16" s="65"/>
      <c r="V16" s="65"/>
      <c r="W16" s="65"/>
      <c r="X16" s="65"/>
      <c r="Y16" s="65"/>
      <c r="Z16" s="65"/>
      <c r="AB16" s="121"/>
      <c r="AC16" s="65"/>
      <c r="AD16" s="132"/>
      <c r="AE16" s="127"/>
      <c r="AF16" s="338" t="s">
        <v>68</v>
      </c>
      <c r="AG16" s="338"/>
      <c r="AH16" s="222"/>
      <c r="AI16" s="127"/>
      <c r="AJ16" s="128"/>
      <c r="AL16" s="129"/>
      <c r="AM16" s="129"/>
      <c r="AN16" s="138"/>
    </row>
    <row r="17" spans="1:40" s="61" customFormat="1" ht="12.75" customHeight="1">
      <c r="A17" s="109"/>
      <c r="B17" s="95" t="str">
        <f>Взв!E20</f>
        <v>Орловская, Орел</v>
      </c>
      <c r="C17" s="62"/>
      <c r="D17" s="62"/>
      <c r="E17" s="62"/>
      <c r="F17" s="62"/>
      <c r="H17" s="124"/>
      <c r="I17" s="68"/>
      <c r="J17" s="139"/>
      <c r="K17" s="125">
        <v>3</v>
      </c>
      <c r="L17" s="70" t="str">
        <f>IF(K17=A16,B16,IF(K17=A18,B18,"-"))</f>
        <v>ЧЕКИНЁВ</v>
      </c>
      <c r="M17" s="59"/>
      <c r="N17" s="59"/>
      <c r="O17" s="59"/>
      <c r="P17" s="59"/>
      <c r="Q17" s="59"/>
      <c r="R17" s="121"/>
      <c r="S17" s="70" t="str">
        <f>IF(K17=A16,I16,IF(K17=A18,I18,"-"))</f>
        <v>Александр Иванович</v>
      </c>
      <c r="T17" s="121"/>
      <c r="U17" s="65" t="s">
        <v>0</v>
      </c>
      <c r="V17" s="65"/>
      <c r="W17" s="65"/>
      <c r="X17" s="65"/>
      <c r="Y17" s="65"/>
      <c r="Z17" s="65"/>
      <c r="AB17" s="121"/>
      <c r="AC17" s="65"/>
      <c r="AD17" s="132"/>
      <c r="AE17" s="65"/>
      <c r="AF17" s="65"/>
      <c r="AG17" s="65"/>
      <c r="AH17" s="65"/>
      <c r="AI17" s="65"/>
      <c r="AJ17" s="65"/>
      <c r="AL17" s="121"/>
      <c r="AM17" s="121"/>
      <c r="AN17" s="140"/>
    </row>
    <row r="18" spans="1:40" s="61" customFormat="1" ht="12.75" customHeight="1">
      <c r="A18" s="123">
        <f>Взв!B20</f>
        <v>11</v>
      </c>
      <c r="B18" s="58" t="str">
        <f>Взв!C20</f>
        <v>МИХАЙЛОВ</v>
      </c>
      <c r="C18" s="59"/>
      <c r="D18" s="59"/>
      <c r="E18" s="59"/>
      <c r="F18" s="59"/>
      <c r="G18" s="59"/>
      <c r="H18" s="59"/>
      <c r="I18" s="58" t="str">
        <f>Взв!D20</f>
        <v>Иван Евгеньевич</v>
      </c>
      <c r="J18" s="126"/>
      <c r="K18" s="136" t="s">
        <v>0</v>
      </c>
      <c r="L18" s="338" t="s">
        <v>69</v>
      </c>
      <c r="M18" s="338"/>
      <c r="N18" s="222"/>
      <c r="O18" s="127"/>
      <c r="P18" s="127"/>
      <c r="R18" s="127"/>
      <c r="S18" s="127"/>
      <c r="T18" s="130"/>
      <c r="U18" s="109"/>
      <c r="V18" s="98" t="str">
        <f>IF(U19=K17,L16,IF(U19=K21,L20,"-"))</f>
        <v>Тульская, Тула</v>
      </c>
      <c r="AB18" s="121"/>
      <c r="AC18" s="69"/>
      <c r="AD18" s="132"/>
      <c r="AE18" s="65"/>
      <c r="AF18" s="65"/>
      <c r="AG18" s="65"/>
      <c r="AH18" s="65"/>
      <c r="AI18" s="65"/>
      <c r="AJ18" s="65"/>
      <c r="AL18" s="121"/>
      <c r="AM18" s="121"/>
      <c r="AN18" s="140"/>
    </row>
    <row r="19" spans="1:40" s="61" customFormat="1" ht="12.75" customHeight="1">
      <c r="A19" s="109"/>
      <c r="B19" s="95" t="str">
        <f>Взв!E16</f>
        <v>Тульская, Алексин</v>
      </c>
      <c r="C19" s="62"/>
      <c r="D19" s="62"/>
      <c r="E19" s="62"/>
      <c r="F19" s="62"/>
      <c r="H19" s="62"/>
      <c r="I19" s="63"/>
      <c r="J19" s="131"/>
      <c r="L19" s="121"/>
      <c r="M19" s="121"/>
      <c r="N19" s="121"/>
      <c r="O19" s="65"/>
      <c r="P19" s="65"/>
      <c r="R19" s="65"/>
      <c r="S19" s="223"/>
      <c r="T19" s="132"/>
      <c r="U19" s="125">
        <v>3</v>
      </c>
      <c r="V19" s="70" t="str">
        <f>IF(U19=K17,L17,IF(U19=K21,L21,"-"))</f>
        <v>ЧЕКИНЁВ</v>
      </c>
      <c r="W19" s="59"/>
      <c r="X19" s="59"/>
      <c r="Y19" s="59"/>
      <c r="Z19" s="59"/>
      <c r="AA19" s="59"/>
      <c r="AB19" s="134"/>
      <c r="AC19" s="70" t="str">
        <f>IF(U19=K17,S17,IF(U19=K21,S21,"-"))</f>
        <v>Александр Иванович</v>
      </c>
      <c r="AD19" s="135"/>
      <c r="AE19" s="65" t="s">
        <v>0</v>
      </c>
      <c r="AF19" s="65"/>
      <c r="AG19" s="65"/>
      <c r="AH19" s="65"/>
      <c r="AI19" s="65"/>
      <c r="AJ19" s="65"/>
      <c r="AL19" s="121"/>
      <c r="AM19" s="223"/>
      <c r="AN19" s="140"/>
    </row>
    <row r="20" spans="1:40" s="61" customFormat="1" ht="12.75" customHeight="1">
      <c r="A20" s="123">
        <f>Взв!B16</f>
        <v>7</v>
      </c>
      <c r="B20" s="58" t="str">
        <f>Взв!C16</f>
        <v>ВАРАНКИН</v>
      </c>
      <c r="C20" s="59"/>
      <c r="D20" s="59"/>
      <c r="E20" s="59"/>
      <c r="F20" s="59"/>
      <c r="G20" s="59"/>
      <c r="H20" s="59"/>
      <c r="I20" s="58" t="str">
        <f>Взв!D16</f>
        <v>Владимир Ильич</v>
      </c>
      <c r="K20" s="109" t="s">
        <v>0</v>
      </c>
      <c r="L20" s="98" t="str">
        <f>IF(K21=A20,B19,IF(K21=A22,B21,"-"))</f>
        <v>Тульская, Алексин</v>
      </c>
      <c r="R20" s="65"/>
      <c r="S20" s="69"/>
      <c r="T20" s="132"/>
      <c r="U20" s="127"/>
      <c r="V20" s="338" t="s">
        <v>68</v>
      </c>
      <c r="W20" s="338"/>
      <c r="X20" s="222"/>
      <c r="Y20" s="128"/>
      <c r="Z20" s="128"/>
      <c r="AB20" s="128"/>
      <c r="AC20" s="128"/>
      <c r="AD20" s="128"/>
      <c r="AE20" s="65"/>
      <c r="AF20" s="65"/>
      <c r="AG20" s="65"/>
      <c r="AH20" s="65"/>
      <c r="AI20" s="65"/>
      <c r="AJ20" s="65"/>
      <c r="AL20" s="121"/>
      <c r="AM20" s="121"/>
      <c r="AN20" s="140"/>
    </row>
    <row r="21" spans="1:40" s="61" customFormat="1" ht="12.75" customHeight="1">
      <c r="A21" s="109"/>
      <c r="B21" s="95" t="str">
        <f>Взв!E24</f>
        <v>-</v>
      </c>
      <c r="C21" s="62"/>
      <c r="D21" s="62"/>
      <c r="E21" s="62"/>
      <c r="F21" s="62"/>
      <c r="H21" s="124"/>
      <c r="I21" s="68"/>
      <c r="J21" s="139"/>
      <c r="K21" s="125">
        <v>7</v>
      </c>
      <c r="L21" s="70" t="str">
        <f>IF(K21=A20,B20,IF(K21=A22,B22,"-"))</f>
        <v>ВАРАНКИН</v>
      </c>
      <c r="M21" s="59"/>
      <c r="N21" s="59"/>
      <c r="O21" s="59"/>
      <c r="P21" s="59"/>
      <c r="Q21" s="59"/>
      <c r="R21" s="134"/>
      <c r="S21" s="70" t="str">
        <f>IF(K21=A20,I20,IF(K21=A22,I22,"-"))</f>
        <v>Владимир Ильич</v>
      </c>
      <c r="T21" s="141"/>
      <c r="U21" s="65" t="s">
        <v>0</v>
      </c>
      <c r="V21" s="65"/>
      <c r="W21" s="65"/>
      <c r="X21" s="65"/>
      <c r="Y21" s="65"/>
      <c r="Z21" s="65"/>
      <c r="AB21" s="65"/>
      <c r="AC21" s="65"/>
      <c r="AD21" s="65"/>
      <c r="AE21" s="65"/>
      <c r="AF21" s="65"/>
      <c r="AG21" s="65"/>
      <c r="AH21" s="65"/>
      <c r="AI21" s="65"/>
      <c r="AJ21" s="65"/>
      <c r="AL21" s="121"/>
      <c r="AM21" s="121"/>
      <c r="AN21" s="140"/>
    </row>
    <row r="22" spans="1:40" s="61" customFormat="1" ht="12.75" customHeight="1">
      <c r="A22" s="123" t="str">
        <f>Взв!B24</f>
        <v>-</v>
      </c>
      <c r="B22" s="58" t="str">
        <f>Взв!C24</f>
        <v>-</v>
      </c>
      <c r="C22" s="59"/>
      <c r="D22" s="59"/>
      <c r="E22" s="59"/>
      <c r="F22" s="59"/>
      <c r="G22" s="59"/>
      <c r="H22" s="59"/>
      <c r="I22" s="58" t="str">
        <f>Взв!D24</f>
        <v>-</v>
      </c>
      <c r="J22" s="126"/>
      <c r="K22" s="136" t="s">
        <v>0</v>
      </c>
      <c r="L22" s="338" t="s">
        <v>8</v>
      </c>
      <c r="M22" s="338"/>
      <c r="N22" s="222"/>
      <c r="O22" s="129"/>
      <c r="P22" s="128"/>
      <c r="R22" s="128"/>
      <c r="S22" s="128"/>
      <c r="T22" s="128"/>
      <c r="U22" s="65"/>
      <c r="V22" s="65"/>
      <c r="W22" s="65"/>
      <c r="X22" s="65"/>
      <c r="Y22" s="65"/>
      <c r="Z22" s="65"/>
      <c r="AB22" s="65"/>
      <c r="AC22" s="65"/>
      <c r="AD22" s="65"/>
      <c r="AE22" s="120"/>
      <c r="AF22" s="98" t="str">
        <f>IF(AE23=AE15,AF14,IF(AE23=AE32,AF31,"-"))</f>
        <v>Тульская, Тула</v>
      </c>
      <c r="AM22" s="69"/>
      <c r="AN22" s="140"/>
    </row>
    <row r="23" spans="1:41" s="61" customFormat="1" ht="12.75" customHeight="1">
      <c r="A23" s="109"/>
      <c r="B23" s="62"/>
      <c r="C23" s="62"/>
      <c r="D23" s="62"/>
      <c r="E23" s="62"/>
      <c r="F23" s="62"/>
      <c r="H23" s="62"/>
      <c r="I23" s="62"/>
      <c r="J23" s="62"/>
      <c r="L23" s="121"/>
      <c r="M23" s="121"/>
      <c r="N23" s="121"/>
      <c r="O23" s="121"/>
      <c r="P23" s="65"/>
      <c r="R23" s="65"/>
      <c r="S23" s="65"/>
      <c r="T23" s="65"/>
      <c r="U23" s="65"/>
      <c r="V23" s="65"/>
      <c r="W23" s="65"/>
      <c r="X23" s="65"/>
      <c r="Y23" s="65"/>
      <c r="Z23" s="65"/>
      <c r="AB23" s="65"/>
      <c r="AC23" s="65"/>
      <c r="AD23" s="142"/>
      <c r="AE23" s="125">
        <v>4</v>
      </c>
      <c r="AF23" s="70" t="str">
        <f>IF(AE23=AE15,AF15,IF(AE23=AE32,AF32,"-"))</f>
        <v>ЦАРЕВ</v>
      </c>
      <c r="AG23" s="59"/>
      <c r="AH23" s="59"/>
      <c r="AI23" s="59"/>
      <c r="AJ23" s="59"/>
      <c r="AK23" s="59"/>
      <c r="AL23" s="59"/>
      <c r="AM23" s="70" t="str">
        <f>IF(AE23=AE15,AM15,IF(AE23=AE32,AM32,"-"))</f>
        <v>Александр Валерьевич</v>
      </c>
      <c r="AN23" s="143"/>
      <c r="AO23" s="61" t="s">
        <v>0</v>
      </c>
    </row>
    <row r="24" spans="1:40" s="61" customFormat="1" ht="12.75" customHeight="1">
      <c r="A24" s="109"/>
      <c r="B24" s="96" t="str">
        <f>Взв!E11</f>
        <v>Тульская, Тула</v>
      </c>
      <c r="C24" s="71"/>
      <c r="D24" s="71"/>
      <c r="E24" s="71"/>
      <c r="F24" s="71"/>
      <c r="H24" s="71"/>
      <c r="I24" s="71"/>
      <c r="J24" s="71"/>
      <c r="K24" s="144"/>
      <c r="L24" s="145"/>
      <c r="M24" s="145"/>
      <c r="N24" s="145"/>
      <c r="O24" s="145"/>
      <c r="P24" s="145"/>
      <c r="R24" s="145"/>
      <c r="S24" s="145"/>
      <c r="T24" s="145"/>
      <c r="U24" s="145"/>
      <c r="V24" s="145"/>
      <c r="W24" s="145"/>
      <c r="X24" s="145"/>
      <c r="Y24" s="145"/>
      <c r="Z24" s="145"/>
      <c r="AB24" s="145"/>
      <c r="AC24" s="145"/>
      <c r="AD24" s="65"/>
      <c r="AE24" s="128"/>
      <c r="AF24" s="338" t="s">
        <v>67</v>
      </c>
      <c r="AG24" s="338"/>
      <c r="AH24" s="222"/>
      <c r="AI24" s="128"/>
      <c r="AJ24" s="128"/>
      <c r="AL24" s="129"/>
      <c r="AM24" s="129"/>
      <c r="AN24" s="146"/>
    </row>
    <row r="25" spans="1:40" s="61" customFormat="1" ht="12.75" customHeight="1">
      <c r="A25" s="123">
        <f>Взв!B11</f>
        <v>2</v>
      </c>
      <c r="B25" s="58" t="str">
        <f>Взв!C11</f>
        <v>КРИВОЩАПОВ</v>
      </c>
      <c r="C25" s="59"/>
      <c r="D25" s="59"/>
      <c r="E25" s="59"/>
      <c r="F25" s="59"/>
      <c r="G25" s="59"/>
      <c r="H25" s="59"/>
      <c r="I25" s="58" t="str">
        <f>Взв!D11</f>
        <v>Дмитрий Юрьевич</v>
      </c>
      <c r="K25" s="109" t="s">
        <v>0</v>
      </c>
      <c r="L25" s="98" t="str">
        <f>IF(K26=A25,B24,IF(K26=A27,B26,"-"))</f>
        <v>Тульская, Тула</v>
      </c>
      <c r="R25" s="65"/>
      <c r="S25" s="69"/>
      <c r="T25" s="65"/>
      <c r="U25" s="65"/>
      <c r="V25" s="65"/>
      <c r="W25" s="65"/>
      <c r="X25" s="65"/>
      <c r="Y25" s="65"/>
      <c r="Z25" s="65"/>
      <c r="AB25" s="65"/>
      <c r="AC25" s="65"/>
      <c r="AD25" s="65"/>
      <c r="AG25" s="65"/>
      <c r="AH25" s="65"/>
      <c r="AI25" s="65"/>
      <c r="AJ25" s="65"/>
      <c r="AL25" s="121"/>
      <c r="AM25" s="121"/>
      <c r="AN25" s="140"/>
    </row>
    <row r="26" spans="1:40" s="61" customFormat="1" ht="12.75" customHeight="1">
      <c r="A26" s="109"/>
      <c r="B26" s="95" t="str">
        <f>Взв!E19</f>
        <v>Тамбовская, Тамбов</v>
      </c>
      <c r="H26" s="62"/>
      <c r="I26" s="68"/>
      <c r="J26" s="139"/>
      <c r="K26" s="125">
        <v>2</v>
      </c>
      <c r="L26" s="70" t="str">
        <f>IF(K26=A25,B25,IF(K26=A27,B27,"-"))</f>
        <v>КРИВОЩАПОВ</v>
      </c>
      <c r="M26" s="59"/>
      <c r="N26" s="59"/>
      <c r="O26" s="59"/>
      <c r="P26" s="59"/>
      <c r="Q26" s="59"/>
      <c r="R26" s="134"/>
      <c r="S26" s="70" t="str">
        <f>IF(K26=A25,I25,IF(K26=A27,I27,"-"))</f>
        <v>Дмитрий Юрьевич</v>
      </c>
      <c r="T26" s="148"/>
      <c r="U26" s="65" t="s">
        <v>0</v>
      </c>
      <c r="V26" s="65"/>
      <c r="W26" s="65"/>
      <c r="X26" s="65"/>
      <c r="Y26" s="65"/>
      <c r="Z26" s="65"/>
      <c r="AB26" s="65"/>
      <c r="AC26" s="65"/>
      <c r="AD26" s="65"/>
      <c r="AE26" s="65"/>
      <c r="AF26" s="65"/>
      <c r="AG26" s="65"/>
      <c r="AH26" s="65"/>
      <c r="AI26" s="65"/>
      <c r="AJ26" s="65"/>
      <c r="AL26" s="121"/>
      <c r="AM26" s="121"/>
      <c r="AN26" s="140"/>
    </row>
    <row r="27" spans="1:40" s="61" customFormat="1" ht="12.75" customHeight="1">
      <c r="A27" s="123">
        <f>Взв!B19</f>
        <v>10</v>
      </c>
      <c r="B27" s="58" t="str">
        <f>Взв!C19</f>
        <v>ЩЕГЛОВ</v>
      </c>
      <c r="C27" s="59"/>
      <c r="D27" s="59"/>
      <c r="E27" s="59"/>
      <c r="F27" s="59"/>
      <c r="G27" s="59"/>
      <c r="H27" s="59"/>
      <c r="I27" s="58" t="str">
        <f>Взв!D19</f>
        <v>Андрей Геннадьевич</v>
      </c>
      <c r="J27" s="126"/>
      <c r="K27" s="136" t="s">
        <v>0</v>
      </c>
      <c r="L27" s="338" t="s">
        <v>68</v>
      </c>
      <c r="M27" s="338"/>
      <c r="N27" s="222"/>
      <c r="O27" s="127"/>
      <c r="P27" s="127"/>
      <c r="R27" s="127"/>
      <c r="S27" s="127"/>
      <c r="T27" s="149"/>
      <c r="U27" s="109"/>
      <c r="V27" s="98" t="str">
        <f>IF(U28=K26,L25,IF(U28=K30,L29,"-"))</f>
        <v>Тульская, Тула</v>
      </c>
      <c r="AB27" s="65"/>
      <c r="AC27" s="69"/>
      <c r="AD27" s="65"/>
      <c r="AE27" s="65"/>
      <c r="AF27" s="65"/>
      <c r="AG27" s="65"/>
      <c r="AH27" s="65"/>
      <c r="AI27" s="65"/>
      <c r="AJ27" s="65"/>
      <c r="AL27" s="121"/>
      <c r="AM27" s="121"/>
      <c r="AN27" s="140"/>
    </row>
    <row r="28" spans="1:40" s="61" customFormat="1" ht="12.75" customHeight="1">
      <c r="A28" s="109"/>
      <c r="B28" s="95" t="str">
        <f>Взв!E15</f>
        <v>Тульская, Тула</v>
      </c>
      <c r="C28" s="62"/>
      <c r="D28" s="62"/>
      <c r="E28" s="62"/>
      <c r="F28" s="62"/>
      <c r="H28" s="62"/>
      <c r="I28" s="63"/>
      <c r="J28" s="131"/>
      <c r="L28" s="121"/>
      <c r="M28" s="121"/>
      <c r="N28" s="121"/>
      <c r="O28" s="65"/>
      <c r="P28" s="65"/>
      <c r="R28" s="65"/>
      <c r="S28" s="223"/>
      <c r="T28" s="132"/>
      <c r="U28" s="125">
        <v>6</v>
      </c>
      <c r="V28" s="70" t="str">
        <f>IF(U28=K26,L26,IF(U28=K30,L30,"-"))</f>
        <v>МАНЧЕНКОВ</v>
      </c>
      <c r="W28" s="59"/>
      <c r="X28" s="59"/>
      <c r="Y28" s="59"/>
      <c r="Z28" s="59"/>
      <c r="AA28" s="59"/>
      <c r="AB28" s="134"/>
      <c r="AC28" s="70" t="str">
        <f>IF(U28=K26,S26,IF(U28=K30,S30,"-"))</f>
        <v>Иван Владимирович</v>
      </c>
      <c r="AD28" s="134"/>
      <c r="AE28" s="65" t="s">
        <v>0</v>
      </c>
      <c r="AF28" s="65"/>
      <c r="AG28" s="65"/>
      <c r="AH28" s="65"/>
      <c r="AI28" s="65"/>
      <c r="AJ28" s="65"/>
      <c r="AL28" s="121"/>
      <c r="AM28" s="121"/>
      <c r="AN28" s="140"/>
    </row>
    <row r="29" spans="1:40" s="61" customFormat="1" ht="12.75" customHeight="1">
      <c r="A29" s="123">
        <f>Взв!B15</f>
        <v>6</v>
      </c>
      <c r="B29" s="58" t="str">
        <f>Взв!C15</f>
        <v>МАНЧЕНКОВ</v>
      </c>
      <c r="C29" s="59"/>
      <c r="D29" s="59"/>
      <c r="E29" s="59"/>
      <c r="F29" s="59"/>
      <c r="G29" s="59"/>
      <c r="H29" s="59"/>
      <c r="I29" s="58" t="str">
        <f>Взв!D15</f>
        <v>Иван Владимирович</v>
      </c>
      <c r="K29" s="109" t="s">
        <v>0</v>
      </c>
      <c r="L29" s="98" t="str">
        <f>IF(K30=A29,B28,IF(K30=A31,B30,"-"))</f>
        <v>Тульская, Тула</v>
      </c>
      <c r="R29" s="65"/>
      <c r="S29" s="69"/>
      <c r="T29" s="132"/>
      <c r="U29" s="128"/>
      <c r="V29" s="338" t="s">
        <v>67</v>
      </c>
      <c r="W29" s="338"/>
      <c r="X29" s="222"/>
      <c r="Y29" s="128"/>
      <c r="Z29" s="128"/>
      <c r="AB29" s="129"/>
      <c r="AC29" s="128"/>
      <c r="AD29" s="130"/>
      <c r="AE29" s="65" t="s">
        <v>0</v>
      </c>
      <c r="AF29" s="65"/>
      <c r="AG29" s="65"/>
      <c r="AH29" s="65"/>
      <c r="AI29" s="65"/>
      <c r="AJ29" s="65"/>
      <c r="AL29" s="121"/>
      <c r="AM29" s="121"/>
      <c r="AN29" s="140"/>
    </row>
    <row r="30" spans="1:40" s="61" customFormat="1" ht="12.75" customHeight="1">
      <c r="A30" s="109"/>
      <c r="B30" s="95" t="str">
        <f>Взв!E23</f>
        <v>Брянская, Брянск</v>
      </c>
      <c r="C30" s="62"/>
      <c r="D30" s="62"/>
      <c r="E30" s="62"/>
      <c r="F30" s="62"/>
      <c r="H30" s="62"/>
      <c r="I30" s="68"/>
      <c r="J30" s="139"/>
      <c r="K30" s="221">
        <v>6</v>
      </c>
      <c r="L30" s="70" t="str">
        <f>IF(K30=A29,B29,IF(K30=A31,B31,"-"))</f>
        <v>МАНЧЕНКОВ</v>
      </c>
      <c r="M30" s="59"/>
      <c r="N30" s="59"/>
      <c r="O30" s="59"/>
      <c r="P30" s="59"/>
      <c r="Q30" s="59"/>
      <c r="R30" s="134"/>
      <c r="S30" s="70" t="str">
        <f>IF(K30=A29,I29,IF(K30=A31,I31,"-"))</f>
        <v>Иван Владимирович</v>
      </c>
      <c r="T30" s="150"/>
      <c r="U30" s="65" t="s">
        <v>0</v>
      </c>
      <c r="V30" s="65"/>
      <c r="W30" s="65"/>
      <c r="X30" s="65"/>
      <c r="Y30" s="65"/>
      <c r="Z30" s="65"/>
      <c r="AB30" s="121"/>
      <c r="AC30" s="65"/>
      <c r="AD30" s="132"/>
      <c r="AE30" s="65"/>
      <c r="AF30" s="65"/>
      <c r="AG30" s="65"/>
      <c r="AH30" s="65"/>
      <c r="AI30" s="65"/>
      <c r="AJ30" s="65"/>
      <c r="AL30" s="121"/>
      <c r="AM30" s="121"/>
      <c r="AN30" s="140"/>
    </row>
    <row r="31" spans="1:40" s="61" customFormat="1" ht="12.75" customHeight="1">
      <c r="A31" s="123">
        <f>Взв!B23</f>
        <v>14</v>
      </c>
      <c r="B31" s="58" t="str">
        <f>Взв!C23</f>
        <v>БЕЛОВ</v>
      </c>
      <c r="C31" s="59"/>
      <c r="D31" s="59"/>
      <c r="E31" s="59"/>
      <c r="F31" s="59"/>
      <c r="G31" s="59"/>
      <c r="H31" s="59"/>
      <c r="I31" s="58" t="str">
        <f>Взв!D23</f>
        <v>Дмитрий Андреевич</v>
      </c>
      <c r="J31" s="126"/>
      <c r="K31" s="136" t="s">
        <v>0</v>
      </c>
      <c r="L31" s="338" t="s">
        <v>67</v>
      </c>
      <c r="M31" s="338"/>
      <c r="N31" s="222"/>
      <c r="O31" s="129"/>
      <c r="P31" s="128"/>
      <c r="R31" s="128"/>
      <c r="S31" s="128"/>
      <c r="T31" s="128"/>
      <c r="U31" s="65"/>
      <c r="V31" s="65"/>
      <c r="W31" s="65"/>
      <c r="X31" s="65"/>
      <c r="Y31" s="65"/>
      <c r="Z31" s="65"/>
      <c r="AB31" s="121"/>
      <c r="AC31" s="65"/>
      <c r="AD31" s="132"/>
      <c r="AE31" s="109"/>
      <c r="AF31" s="98" t="str">
        <f>IF(AE32=U28,V27,IF(AE32=U36,V35,"-"))</f>
        <v>Тульская, Тула</v>
      </c>
      <c r="AL31" s="121"/>
      <c r="AM31" s="69"/>
      <c r="AN31" s="140"/>
    </row>
    <row r="32" spans="1:41" s="61" customFormat="1" ht="12.75" customHeight="1">
      <c r="A32" s="109"/>
      <c r="B32" s="95" t="str">
        <f>Взв!E13</f>
        <v>Тульская, Тула</v>
      </c>
      <c r="C32" s="62"/>
      <c r="D32" s="62"/>
      <c r="E32" s="62"/>
      <c r="F32" s="62"/>
      <c r="H32" s="62"/>
      <c r="I32" s="63"/>
      <c r="J32" s="131"/>
      <c r="L32" s="121"/>
      <c r="M32" s="121"/>
      <c r="N32" s="121"/>
      <c r="O32" s="121"/>
      <c r="P32" s="65"/>
      <c r="R32" s="65"/>
      <c r="S32" s="65"/>
      <c r="T32" s="65"/>
      <c r="U32" s="65"/>
      <c r="V32" s="65"/>
      <c r="W32" s="65"/>
      <c r="X32" s="65"/>
      <c r="Y32" s="65"/>
      <c r="Z32" s="65"/>
      <c r="AB32" s="121"/>
      <c r="AC32" s="223"/>
      <c r="AD32" s="132"/>
      <c r="AE32" s="125">
        <v>4</v>
      </c>
      <c r="AF32" s="70" t="str">
        <f>IF(AE32=U28,V28,IF(AE32=U36,V36,"-"))</f>
        <v>ЦАРЕВ</v>
      </c>
      <c r="AG32" s="59"/>
      <c r="AH32" s="59"/>
      <c r="AI32" s="59"/>
      <c r="AJ32" s="59"/>
      <c r="AK32" s="59"/>
      <c r="AL32" s="134"/>
      <c r="AM32" s="70" t="str">
        <f>IF(AE32=U28,AC28,IF(AE32=U36,AC36,"-"))</f>
        <v>Александр Валерьевич</v>
      </c>
      <c r="AN32" s="126"/>
      <c r="AO32" s="61" t="s">
        <v>0</v>
      </c>
    </row>
    <row r="33" spans="1:40" s="61" customFormat="1" ht="12.75" customHeight="1">
      <c r="A33" s="123">
        <f>Взв!B13</f>
        <v>4</v>
      </c>
      <c r="B33" s="58" t="str">
        <f>Взв!C13</f>
        <v>ЦАРЕВ</v>
      </c>
      <c r="C33" s="59"/>
      <c r="D33" s="59"/>
      <c r="E33" s="59"/>
      <c r="F33" s="59"/>
      <c r="G33" s="59"/>
      <c r="H33" s="59"/>
      <c r="I33" s="58" t="str">
        <f>Взв!D13</f>
        <v>Александр Валерьевич</v>
      </c>
      <c r="K33" s="109" t="s">
        <v>0</v>
      </c>
      <c r="L33" s="98" t="str">
        <f>IF(K34=A33,B32,IF(K34=A35,B34,"-"))</f>
        <v>Тульская, Тула</v>
      </c>
      <c r="R33" s="65"/>
      <c r="S33" s="69"/>
      <c r="T33" s="65"/>
      <c r="U33" s="65"/>
      <c r="V33" s="65"/>
      <c r="W33" s="65"/>
      <c r="X33" s="65"/>
      <c r="Y33" s="65"/>
      <c r="Z33" s="65"/>
      <c r="AB33" s="121"/>
      <c r="AC33" s="65"/>
      <c r="AD33" s="132"/>
      <c r="AE33" s="128"/>
      <c r="AF33" s="338" t="s">
        <v>68</v>
      </c>
      <c r="AG33" s="338"/>
      <c r="AH33" s="222"/>
      <c r="AI33" s="128"/>
      <c r="AJ33" s="128"/>
      <c r="AL33" s="129"/>
      <c r="AM33" s="128"/>
      <c r="AN33" s="136"/>
    </row>
    <row r="34" spans="1:39" s="61" customFormat="1" ht="12.75" customHeight="1">
      <c r="A34" s="109"/>
      <c r="B34" s="95" t="str">
        <f>Взв!E21</f>
        <v>Москва, МЭИ(ТУ)</v>
      </c>
      <c r="C34" s="62"/>
      <c r="D34" s="62"/>
      <c r="E34" s="62"/>
      <c r="F34" s="62"/>
      <c r="H34" s="62"/>
      <c r="I34" s="68"/>
      <c r="J34" s="139"/>
      <c r="K34" s="125">
        <v>4</v>
      </c>
      <c r="L34" s="70" t="str">
        <f>IF(K34=A33,B33,IF(K34=A35,B35,"-"))</f>
        <v>ЦАРЕВ</v>
      </c>
      <c r="M34" s="59"/>
      <c r="N34" s="59"/>
      <c r="O34" s="59"/>
      <c r="P34" s="59"/>
      <c r="Q34" s="59"/>
      <c r="R34" s="134"/>
      <c r="S34" s="70" t="str">
        <f>IF(K34=A33,I33,IF(K34=A35,I35,"-"))</f>
        <v>Александр Валерьевич</v>
      </c>
      <c r="T34" s="147"/>
      <c r="U34" s="65" t="s">
        <v>0</v>
      </c>
      <c r="V34" s="65"/>
      <c r="W34" s="65"/>
      <c r="X34" s="65"/>
      <c r="Y34" s="65"/>
      <c r="Z34" s="65"/>
      <c r="AB34" s="121"/>
      <c r="AC34" s="65"/>
      <c r="AD34" s="132"/>
      <c r="AE34" s="121"/>
      <c r="AF34" s="121"/>
      <c r="AG34" s="121"/>
      <c r="AH34" s="121"/>
      <c r="AI34" s="121"/>
      <c r="AJ34" s="121"/>
      <c r="AL34" s="121"/>
      <c r="AM34" s="121"/>
    </row>
    <row r="35" spans="1:39" s="61" customFormat="1" ht="12.75" customHeight="1">
      <c r="A35" s="123">
        <f>Взв!B21</f>
        <v>12</v>
      </c>
      <c r="B35" s="58" t="str">
        <f>Взв!C21</f>
        <v>ШАЛУНОВ</v>
      </c>
      <c r="C35" s="59"/>
      <c r="D35" s="59"/>
      <c r="E35" s="59"/>
      <c r="F35" s="59"/>
      <c r="G35" s="59"/>
      <c r="H35" s="59"/>
      <c r="I35" s="58" t="str">
        <f>Взв!D21</f>
        <v>Дмитрий Владимирович</v>
      </c>
      <c r="J35" s="126"/>
      <c r="K35" s="136" t="s">
        <v>0</v>
      </c>
      <c r="L35" s="338" t="s">
        <v>67</v>
      </c>
      <c r="M35" s="338"/>
      <c r="N35" s="222"/>
      <c r="O35" s="127"/>
      <c r="P35" s="127"/>
      <c r="R35" s="127"/>
      <c r="S35" s="127"/>
      <c r="T35" s="130"/>
      <c r="U35" s="109"/>
      <c r="V35" s="98" t="str">
        <f>IF(U36=K34,L33,IF(U36=K38,L37,"-"))</f>
        <v>Тульская, Тула</v>
      </c>
      <c r="AB35" s="121"/>
      <c r="AC35" s="69"/>
      <c r="AD35" s="132"/>
      <c r="AE35" s="121"/>
      <c r="AF35" s="121"/>
      <c r="AG35" s="121"/>
      <c r="AH35" s="121"/>
      <c r="AI35" s="121"/>
      <c r="AJ35" s="121"/>
      <c r="AL35" s="121"/>
      <c r="AM35" s="121"/>
    </row>
    <row r="36" spans="1:39" s="61" customFormat="1" ht="12.75" customHeight="1">
      <c r="A36" s="109"/>
      <c r="B36" s="95" t="str">
        <f>Взв!E17</f>
        <v>Тульская, Тула</v>
      </c>
      <c r="C36" s="62"/>
      <c r="D36" s="62"/>
      <c r="E36" s="62"/>
      <c r="F36" s="62"/>
      <c r="H36" s="62"/>
      <c r="I36" s="63"/>
      <c r="J36" s="131"/>
      <c r="L36" s="121"/>
      <c r="M36" s="121"/>
      <c r="N36" s="121"/>
      <c r="O36" s="65"/>
      <c r="P36" s="65"/>
      <c r="R36" s="65"/>
      <c r="S36" s="223"/>
      <c r="T36" s="132"/>
      <c r="U36" s="125">
        <v>4</v>
      </c>
      <c r="V36" s="70" t="str">
        <f>IF(U36=K34,L34,IF(U36=K38,L38,"-"))</f>
        <v>ЦАРЕВ</v>
      </c>
      <c r="W36" s="59"/>
      <c r="X36" s="59"/>
      <c r="Y36" s="59"/>
      <c r="Z36" s="59"/>
      <c r="AA36" s="59"/>
      <c r="AB36" s="134"/>
      <c r="AC36" s="70" t="str">
        <f>IF(U36=K34,S34,IF(U36=K38,S38,"-"))</f>
        <v>Александр Валерьевич</v>
      </c>
      <c r="AD36" s="135"/>
      <c r="AE36" s="121" t="s">
        <v>0</v>
      </c>
      <c r="AF36" s="121"/>
      <c r="AG36" s="121"/>
      <c r="AH36" s="121"/>
      <c r="AI36" s="121"/>
      <c r="AJ36" s="121"/>
      <c r="AL36" s="121"/>
      <c r="AM36" s="121"/>
    </row>
    <row r="37" spans="1:33" s="61" customFormat="1" ht="12.75" customHeight="1">
      <c r="A37" s="123">
        <f>Взв!B17</f>
        <v>8</v>
      </c>
      <c r="B37" s="58" t="str">
        <f>Взв!C17</f>
        <v>ФИРСОВ</v>
      </c>
      <c r="C37" s="59"/>
      <c r="D37" s="59"/>
      <c r="E37" s="59"/>
      <c r="F37" s="59"/>
      <c r="G37" s="59"/>
      <c r="H37" s="59"/>
      <c r="I37" s="58" t="str">
        <f>Взв!D17</f>
        <v>Виталий Викторович</v>
      </c>
      <c r="K37" s="109" t="s">
        <v>0</v>
      </c>
      <c r="L37" s="98" t="str">
        <f>IF(K38=A37,B36,IF(K38=A39,B38,"-"))</f>
        <v>Тульская, Тула</v>
      </c>
      <c r="R37" s="65"/>
      <c r="S37" s="69"/>
      <c r="T37" s="132"/>
      <c r="U37" s="128"/>
      <c r="V37" s="338" t="s">
        <v>67</v>
      </c>
      <c r="W37" s="338"/>
      <c r="X37" s="222"/>
      <c r="Y37" s="129"/>
      <c r="Z37" s="129"/>
      <c r="AB37" s="129"/>
      <c r="AC37" s="129"/>
      <c r="AD37" s="129"/>
      <c r="AE37" s="121"/>
      <c r="AF37" s="121"/>
      <c r="AG37" s="121"/>
    </row>
    <row r="38" spans="1:41" s="61" customFormat="1" ht="12.75" customHeight="1">
      <c r="A38" s="109"/>
      <c r="B38" s="95" t="str">
        <f>Взв!E25</f>
        <v>-</v>
      </c>
      <c r="C38" s="62"/>
      <c r="D38" s="62"/>
      <c r="E38" s="62"/>
      <c r="F38" s="62"/>
      <c r="H38" s="62"/>
      <c r="I38" s="68"/>
      <c r="J38" s="139"/>
      <c r="K38" s="125">
        <v>8</v>
      </c>
      <c r="L38" s="70" t="str">
        <f>IF(K38=A37,B37,IF(K38=A39,B39,"-"))</f>
        <v>ФИРСОВ</v>
      </c>
      <c r="M38" s="59"/>
      <c r="N38" s="59"/>
      <c r="O38" s="59"/>
      <c r="P38" s="59"/>
      <c r="Q38" s="59"/>
      <c r="R38" s="134"/>
      <c r="S38" s="70" t="str">
        <f>IF(K38=A37,I37,IF(K38=A39,I39,"-"))</f>
        <v>Виталий Викторович</v>
      </c>
      <c r="T38" s="135"/>
      <c r="U38" s="65" t="s">
        <v>0</v>
      </c>
      <c r="V38" s="65"/>
      <c r="W38" s="121"/>
      <c r="X38" s="64">
        <v>1</v>
      </c>
      <c r="Y38" s="61" t="s">
        <v>9</v>
      </c>
      <c r="Z38" s="64" t="str">
        <f>AF23</f>
        <v>ЦАРЕВ</v>
      </c>
      <c r="AC38" s="64"/>
      <c r="AD38" s="64"/>
      <c r="AE38" s="64"/>
      <c r="AF38" s="65" t="str">
        <f>AM23</f>
        <v>Александр Валерьевич</v>
      </c>
      <c r="AH38" s="61" t="s">
        <v>0</v>
      </c>
      <c r="AI38" s="65" t="str">
        <f>AF22</f>
        <v>Тульская, Тула</v>
      </c>
      <c r="AO38" s="61" t="s">
        <v>0</v>
      </c>
    </row>
    <row r="39" spans="1:41" s="61" customFormat="1" ht="12.75" customHeight="1">
      <c r="A39" s="123" t="str">
        <f>Взв!B25</f>
        <v>-</v>
      </c>
      <c r="B39" s="58" t="str">
        <f>Взв!C25</f>
        <v>-</v>
      </c>
      <c r="C39" s="59"/>
      <c r="D39" s="59"/>
      <c r="E39" s="59"/>
      <c r="F39" s="59"/>
      <c r="G39" s="59"/>
      <c r="H39" s="59"/>
      <c r="I39" s="58" t="str">
        <f>Взв!D25</f>
        <v>-</v>
      </c>
      <c r="J39" s="126"/>
      <c r="K39" s="136" t="s">
        <v>0</v>
      </c>
      <c r="L39" s="338" t="s">
        <v>8</v>
      </c>
      <c r="M39" s="338"/>
      <c r="N39" s="222"/>
      <c r="O39" s="129"/>
      <c r="P39" s="129"/>
      <c r="R39" s="129"/>
      <c r="S39" s="129"/>
      <c r="T39" s="129"/>
      <c r="U39" s="121"/>
      <c r="V39" s="121"/>
      <c r="W39" s="67"/>
      <c r="X39" s="64">
        <v>2</v>
      </c>
      <c r="Y39" s="61" t="s">
        <v>9</v>
      </c>
      <c r="Z39" s="69" t="str">
        <f>IF(ISBLANK(AE23),"-",IF(AE23=AE15,AF32,IF(AE32=AE23,AF15,)))</f>
        <v>ЧЕКИНЁВ</v>
      </c>
      <c r="AC39" s="64"/>
      <c r="AD39" s="64"/>
      <c r="AE39" s="64"/>
      <c r="AF39" s="71" t="str">
        <f>IF(ISBLANK(AE23),"-",IF(AE23=AE15,AM32,IF(AE23=AE32,AM15,)))</f>
        <v>Александр Иванович</v>
      </c>
      <c r="AH39" s="61" t="s">
        <v>0</v>
      </c>
      <c r="AI39" s="69" t="str">
        <f>IF(ISBLANK(AE23),"-",IF(AE23=AE15,AF31,IF(AE23=AE32,AF14,)))</f>
        <v>Тульская, Тула</v>
      </c>
      <c r="AO39" s="61" t="s">
        <v>0</v>
      </c>
    </row>
    <row r="40" spans="1:41" s="61" customFormat="1" ht="12.75" customHeight="1">
      <c r="A40" s="120"/>
      <c r="U40" s="121"/>
      <c r="V40" s="121"/>
      <c r="W40" s="67"/>
      <c r="X40" s="61">
        <v>3</v>
      </c>
      <c r="Y40" s="61" t="s">
        <v>9</v>
      </c>
      <c r="Z40" s="69" t="str">
        <f>AF47</f>
        <v>МАРЧЕНКО</v>
      </c>
      <c r="AC40" s="64"/>
      <c r="AD40" s="64"/>
      <c r="AE40" s="64"/>
      <c r="AF40" s="68" t="str">
        <f>AM47</f>
        <v>Иван Николаевич</v>
      </c>
      <c r="AH40" s="61" t="s">
        <v>0</v>
      </c>
      <c r="AI40" s="64" t="str">
        <f>AF46</f>
        <v>Тульская, Тула</v>
      </c>
      <c r="AO40" s="61" t="s">
        <v>0</v>
      </c>
    </row>
    <row r="41" spans="1:41" ht="12.75" customHeight="1">
      <c r="A41" s="119"/>
      <c r="B41" s="97" t="str">
        <f>IF(U11=A8,B9,IF(U11=A10,B7,IF(U11=A12,B13,IF(U11=A14,B11,"-"))))</f>
        <v>Калужская, Калуга</v>
      </c>
      <c r="C41" s="61"/>
      <c r="D41" s="61"/>
      <c r="E41" s="61"/>
      <c r="F41" s="61"/>
      <c r="I41" s="224"/>
      <c r="K41" s="108" t="s">
        <v>1</v>
      </c>
      <c r="N41" s="107"/>
      <c r="O41" s="107"/>
      <c r="P41" s="107"/>
      <c r="R41" s="107"/>
      <c r="S41" s="107"/>
      <c r="T41" s="107"/>
      <c r="X41" s="64">
        <v>3</v>
      </c>
      <c r="Y41" s="67" t="s">
        <v>9</v>
      </c>
      <c r="Z41" s="69" t="str">
        <f>AF57</f>
        <v>БАТАЛОВ</v>
      </c>
      <c r="AC41" s="64"/>
      <c r="AD41" s="64"/>
      <c r="AE41" s="64"/>
      <c r="AF41" s="69" t="str">
        <f>AM57</f>
        <v>Омар Гаджиевич</v>
      </c>
      <c r="AH41" s="67" t="s">
        <v>0</v>
      </c>
      <c r="AI41" s="69" t="str">
        <f>AF56</f>
        <v>Брянская, Брянск</v>
      </c>
      <c r="AJ41" s="66"/>
      <c r="AK41" s="66"/>
      <c r="AL41" s="66"/>
      <c r="AO41" s="66" t="s">
        <v>0</v>
      </c>
    </row>
    <row r="42" spans="1:41" ht="12.75" customHeight="1">
      <c r="A42" s="72">
        <f>IF(U11=A8,A10,IF(U11=A10,A8,IF(U11=A12,A14,IF(U11=A14,A12,"-"))))</f>
        <v>9</v>
      </c>
      <c r="B42" s="73" t="str">
        <f>IF(U11=A8,B10,IF(U11=A10,B8,IF(U11=A12,B14,IF(U11=A14,B12,"-"))))</f>
        <v>ИГНАТОВ</v>
      </c>
      <c r="C42" s="59"/>
      <c r="D42" s="59"/>
      <c r="E42" s="59"/>
      <c r="F42" s="59"/>
      <c r="G42" s="155"/>
      <c r="H42" s="59"/>
      <c r="I42" s="73" t="str">
        <f>IF(U11=A8,I10,IF(U11=A10,I8,IF(U11=A12,I14,IF(U11=A14,I12,"-"))))</f>
        <v>Алексей Кириллович</v>
      </c>
      <c r="K42" s="109" t="s">
        <v>0</v>
      </c>
      <c r="L42" s="98" t="str">
        <f>IF(K43=A42,B41,IF(K43=A44,B43,"-"))</f>
        <v>Тульская, Тула</v>
      </c>
      <c r="M42" s="61"/>
      <c r="N42" s="61"/>
      <c r="O42" s="61"/>
      <c r="P42" s="61"/>
      <c r="S42" s="69"/>
      <c r="X42" s="67">
        <v>5</v>
      </c>
      <c r="Y42" s="67" t="s">
        <v>9</v>
      </c>
      <c r="Z42" s="69" t="str">
        <f>IF(ISBLANK(AE47),"-",IF(AE47=U45,V49,IF(AE47=U49,V45,)))</f>
        <v>МАНЧЕНКОВ</v>
      </c>
      <c r="AC42" s="64"/>
      <c r="AD42" s="64"/>
      <c r="AE42" s="64"/>
      <c r="AF42" s="69" t="str">
        <f>IF(ISBLANK(AE47),"-",IF(AE47=U45,AC49,IF(AE47=U49,AC45,"-")))</f>
        <v>Иван Владимирович</v>
      </c>
      <c r="AH42" s="64" t="s">
        <v>0</v>
      </c>
      <c r="AI42" s="69" t="str">
        <f>IF(ISBLANK(AE47),"-",IF(AE47=U45,V48,IF(AE47=U49,V44,)))</f>
        <v>Тульская, Тула</v>
      </c>
      <c r="AJ42" s="66"/>
      <c r="AK42" s="66"/>
      <c r="AO42" s="66" t="s">
        <v>0</v>
      </c>
    </row>
    <row r="43" spans="1:41" ht="12.75" customHeight="1">
      <c r="A43" s="109"/>
      <c r="B43" s="97" t="str">
        <f>IF(ISBLANK(U11),"-",IF(U11=K9,L12,IF(U11=K13,L8,"-")))</f>
        <v>Тульская, Тула</v>
      </c>
      <c r="C43" s="62"/>
      <c r="D43" s="62"/>
      <c r="E43" s="62"/>
      <c r="F43" s="62"/>
      <c r="H43" s="151"/>
      <c r="I43" s="224"/>
      <c r="J43" s="153"/>
      <c r="K43" s="125">
        <v>5</v>
      </c>
      <c r="L43" s="70" t="str">
        <f>IF(K43=A42,B42,IF(K43=A44,B44,"-"))</f>
        <v>МАРЧЕНКО</v>
      </c>
      <c r="M43" s="59"/>
      <c r="N43" s="59"/>
      <c r="O43" s="59"/>
      <c r="P43" s="59"/>
      <c r="Q43" s="154"/>
      <c r="R43" s="154"/>
      <c r="S43" s="70" t="str">
        <f>IF(K43=A42,I42,IF(K43=A44,I44,"-"))</f>
        <v>Иван Николаевич</v>
      </c>
      <c r="U43" s="67" t="s">
        <v>0</v>
      </c>
      <c r="X43" s="67">
        <v>5</v>
      </c>
      <c r="Y43" s="67" t="s">
        <v>9</v>
      </c>
      <c r="Z43" s="69" t="str">
        <f>IF(ISBLANK(AE57),"-",IF(AE57=U55,V59,IF(AE57=U59,V55,)))</f>
        <v>ШАЛУНОВ</v>
      </c>
      <c r="AC43" s="64"/>
      <c r="AD43" s="64"/>
      <c r="AE43" s="64"/>
      <c r="AF43" s="69" t="str">
        <f>IF(ISBLANK(AE57),"-",IF(AE57=U55,AC59,IF(AE57=U59,AC55,)))</f>
        <v>Дмитрий Владимирович</v>
      </c>
      <c r="AH43" s="64" t="s">
        <v>0</v>
      </c>
      <c r="AI43" s="69" t="str">
        <f>IF(ISBLANK(AE57),"-",IF(AE57=U55,V58,IF(AE57=U59,V54,"-")))</f>
        <v>Москва, МЭИ(ТУ)</v>
      </c>
      <c r="AJ43" s="66"/>
      <c r="AK43" s="66"/>
      <c r="AO43" s="66" t="s">
        <v>0</v>
      </c>
    </row>
    <row r="44" spans="1:39" ht="12.75" customHeight="1">
      <c r="A44" s="72">
        <f>IF(ISBLANK(K9),"-",IF(K9=U11,K13,IF(U11=K13,K9,"-")))</f>
        <v>5</v>
      </c>
      <c r="B44" s="74" t="str">
        <f>IF(ISBLANK(U11),"-",IF(U11=K9,L13,IF(U11=K13,L9,"-")))</f>
        <v>МАРЧЕНКО</v>
      </c>
      <c r="C44" s="59"/>
      <c r="D44" s="59"/>
      <c r="E44" s="59"/>
      <c r="F44" s="59"/>
      <c r="G44" s="155"/>
      <c r="H44" s="155"/>
      <c r="I44" s="73" t="str">
        <f>IF(ISBLANK(U11),"-",IF(U11=K9,S13,IF(U11=K13,S9,"-")))</f>
        <v>Иван Николаевич</v>
      </c>
      <c r="J44" s="156"/>
      <c r="K44" s="157" t="s">
        <v>0</v>
      </c>
      <c r="L44" s="338" t="s">
        <v>67</v>
      </c>
      <c r="M44" s="338"/>
      <c r="N44" s="222"/>
      <c r="O44" s="158"/>
      <c r="P44" s="158"/>
      <c r="R44" s="158"/>
      <c r="S44" s="158"/>
      <c r="T44" s="160"/>
      <c r="U44" s="109"/>
      <c r="V44" s="98" t="str">
        <f>IF(U45=K43,L42,IF(U45=K47,L46,"-"))</f>
        <v>Тульская, Тула</v>
      </c>
      <c r="W44" s="61"/>
      <c r="X44" s="61"/>
      <c r="Y44" s="61"/>
      <c r="Z44" s="61"/>
      <c r="AC44" s="69"/>
      <c r="AM44" s="67"/>
    </row>
    <row r="45" spans="1:39" ht="12.75" customHeight="1">
      <c r="A45" s="109"/>
      <c r="B45" s="97" t="str">
        <f>IF(U19=A16,B17,IF(U19=A18,B15,IF(U19=A20,B21,IF(U19=A22,B19,"-"))))</f>
        <v>Орловская, Орел</v>
      </c>
      <c r="C45" s="61"/>
      <c r="D45" s="61"/>
      <c r="E45" s="61"/>
      <c r="F45" s="61"/>
      <c r="H45" s="151"/>
      <c r="I45" s="224"/>
      <c r="J45" s="151"/>
      <c r="O45" s="64"/>
      <c r="P45" s="64"/>
      <c r="R45" s="64"/>
      <c r="S45" s="223"/>
      <c r="T45" s="161"/>
      <c r="U45" s="125">
        <v>5</v>
      </c>
      <c r="V45" s="70" t="str">
        <f>IF(U45=K43,L43,IF(U45=K47,L47,"-"))</f>
        <v>МАРЧЕНКО</v>
      </c>
      <c r="W45" s="59"/>
      <c r="X45" s="59"/>
      <c r="Y45" s="59"/>
      <c r="Z45" s="59"/>
      <c r="AA45" s="154"/>
      <c r="AB45" s="154"/>
      <c r="AC45" s="70" t="str">
        <f>IF(U45=K43,S43,IF(U45=K47,S47,"-"))</f>
        <v>Иван Николаевич</v>
      </c>
      <c r="AE45" s="67" t="s">
        <v>0</v>
      </c>
      <c r="AM45" s="67"/>
    </row>
    <row r="46" spans="1:39" ht="12.75" customHeight="1">
      <c r="A46" s="72">
        <f>IF(U19=A16,A18,IF(U19=A18,A16,IF(U19=A20,A22,IF(U19=A22,A20,"-"))))</f>
        <v>11</v>
      </c>
      <c r="B46" s="73" t="str">
        <f>IF(U19=A16,B18,IF(U19=A18,B16,IF(U19=A20,B22,IF(U19=A22,B20,"-"))))</f>
        <v>МИХАЙЛОВ</v>
      </c>
      <c r="C46" s="59"/>
      <c r="D46" s="59"/>
      <c r="E46" s="59"/>
      <c r="F46" s="59"/>
      <c r="G46" s="155"/>
      <c r="H46" s="59"/>
      <c r="I46" s="73" t="str">
        <f>IF(U19=A16,I18,IF(U19=A18,I16,IF(U19=A20,I22,IF(U19=A22,I20,"-"))))</f>
        <v>Иван Евгеньевич</v>
      </c>
      <c r="J46" s="137"/>
      <c r="K46" s="109" t="s">
        <v>0</v>
      </c>
      <c r="L46" s="98" t="str">
        <f>IF(K47=A46,B45,IF(K47=A48,B47,"-"))</f>
        <v>Орловская, Орел</v>
      </c>
      <c r="M46" s="61"/>
      <c r="N46" s="61"/>
      <c r="O46" s="61"/>
      <c r="P46" s="61"/>
      <c r="R46" s="64"/>
      <c r="S46" s="69"/>
      <c r="T46" s="161"/>
      <c r="U46" s="158"/>
      <c r="V46" s="338" t="s">
        <v>68</v>
      </c>
      <c r="W46" s="338"/>
      <c r="X46" s="222"/>
      <c r="Y46" s="158"/>
      <c r="Z46" s="158"/>
      <c r="AB46" s="159"/>
      <c r="AC46" s="158"/>
      <c r="AD46" s="160"/>
      <c r="AE46" s="109"/>
      <c r="AF46" s="98" t="str">
        <f>IF(AE47=U45,V44,IF(AE47=U49,V48,"-"))</f>
        <v>Тульская, Тула</v>
      </c>
      <c r="AG46" s="61"/>
      <c r="AH46" s="61"/>
      <c r="AI46" s="61"/>
      <c r="AJ46" s="61"/>
      <c r="AM46" s="69"/>
    </row>
    <row r="47" spans="1:41" ht="12.75" customHeight="1">
      <c r="A47" s="109"/>
      <c r="B47" s="97" t="str">
        <f>IF(ISBLANK(U19),"-",IF(U19=K17,L20,IF(U19=K21,L16,"-")))</f>
        <v>Тульская, Алексин</v>
      </c>
      <c r="C47" s="62"/>
      <c r="D47" s="62"/>
      <c r="E47" s="62"/>
      <c r="F47" s="62"/>
      <c r="H47" s="152"/>
      <c r="I47" s="224"/>
      <c r="J47" s="153"/>
      <c r="K47" s="125">
        <v>11</v>
      </c>
      <c r="L47" s="70" t="str">
        <f>IF(K47=A46,B46,IF(K47=A48,B48,"-"))</f>
        <v>МИХАЙЛОВ</v>
      </c>
      <c r="M47" s="59"/>
      <c r="N47" s="59"/>
      <c r="O47" s="59"/>
      <c r="P47" s="59"/>
      <c r="Q47" s="154"/>
      <c r="R47" s="154"/>
      <c r="S47" s="70" t="str">
        <f>IF(K47=A46,I46,IF(K47=A48,I48,"-"))</f>
        <v>Иван Евгеньевич</v>
      </c>
      <c r="T47" s="162"/>
      <c r="U47" s="64" t="s">
        <v>0</v>
      </c>
      <c r="V47" s="64"/>
      <c r="W47" s="64"/>
      <c r="X47" s="64"/>
      <c r="Y47" s="64"/>
      <c r="Z47" s="64"/>
      <c r="AC47" s="223"/>
      <c r="AD47" s="64"/>
      <c r="AE47" s="125">
        <v>5</v>
      </c>
      <c r="AF47" s="70" t="str">
        <f>IF(AE47=U45,V45,IF(AE47=U49,V49,"-"))</f>
        <v>МАРЧЕНКО</v>
      </c>
      <c r="AG47" s="59"/>
      <c r="AH47" s="59"/>
      <c r="AI47" s="59"/>
      <c r="AJ47" s="59"/>
      <c r="AK47" s="154"/>
      <c r="AL47" s="154"/>
      <c r="AM47" s="70" t="str">
        <f>IF(AE47=U45,AC45,IF(AE47=U49,AC49,"-"))</f>
        <v>Иван Николаевич</v>
      </c>
      <c r="AN47" s="155"/>
      <c r="AO47" s="66" t="s">
        <v>0</v>
      </c>
    </row>
    <row r="48" spans="1:40" ht="12.75" customHeight="1">
      <c r="A48" s="72">
        <f>IF(ISBLANK(U19),"-",IF(U19=K17,K21,IF(U19=K21,K17,"-")))</f>
        <v>7</v>
      </c>
      <c r="B48" s="73" t="str">
        <f>IF(ISBLANK(U19),"-",IF(U19=K17,L21,IF(U19=K21,L17,"-")))</f>
        <v>ВАРАНКИН</v>
      </c>
      <c r="C48" s="60"/>
      <c r="D48" s="59"/>
      <c r="E48" s="59"/>
      <c r="F48" s="59"/>
      <c r="G48" s="155"/>
      <c r="H48" s="155"/>
      <c r="I48" s="73" t="str">
        <f>IF(ISBLANK(U19),"-",IF(U19=K17,S21,IF(U19=K21,S17,"-")))</f>
        <v>Владимир Ильич</v>
      </c>
      <c r="J48" s="156"/>
      <c r="K48" s="157" t="s">
        <v>0</v>
      </c>
      <c r="L48" s="338" t="s">
        <v>68</v>
      </c>
      <c r="M48" s="338"/>
      <c r="N48" s="222"/>
      <c r="O48" s="159"/>
      <c r="P48" s="163"/>
      <c r="R48" s="163"/>
      <c r="S48" s="163"/>
      <c r="T48" s="163"/>
      <c r="U48" s="109"/>
      <c r="V48" s="97" t="str">
        <f>IF(ISBLANK(AE32),"-",IF(AE32=U28,V35,IF(AE32=U36,V27,"-")))</f>
        <v>Тульская, Тула</v>
      </c>
      <c r="W48" s="63"/>
      <c r="X48" s="63"/>
      <c r="Y48" s="63"/>
      <c r="Z48" s="63"/>
      <c r="AB48" s="164"/>
      <c r="AC48" s="224"/>
      <c r="AD48" s="161"/>
      <c r="AE48" s="163"/>
      <c r="AF48" s="338" t="s">
        <v>67</v>
      </c>
      <c r="AG48" s="338"/>
      <c r="AH48" s="222"/>
      <c r="AI48" s="159"/>
      <c r="AJ48" s="159"/>
      <c r="AL48" s="159"/>
      <c r="AM48" s="159"/>
      <c r="AN48" s="165"/>
    </row>
    <row r="49" spans="2:40" ht="12.75" customHeight="1">
      <c r="B49" s="62"/>
      <c r="C49" s="151"/>
      <c r="D49" s="151"/>
      <c r="E49" s="151"/>
      <c r="F49" s="151"/>
      <c r="H49" s="151"/>
      <c r="I49" s="151"/>
      <c r="P49" s="64"/>
      <c r="R49" s="64"/>
      <c r="S49" s="64"/>
      <c r="T49" s="64"/>
      <c r="U49" s="75">
        <f>IF(ISBLANK(AE32),"-",IF(AE32=U28,U36,IF(AE32=U36,U28,)))</f>
        <v>6</v>
      </c>
      <c r="V49" s="73" t="str">
        <f>IF(ISBLANK(AE32),"-",IF(AE32=U28,V36,IF(AE32=U36,V28,"-")))</f>
        <v>МАНЧЕНКОВ</v>
      </c>
      <c r="W49" s="60"/>
      <c r="X49" s="60"/>
      <c r="Y49" s="60"/>
      <c r="Z49" s="60"/>
      <c r="AA49" s="154"/>
      <c r="AB49" s="167"/>
      <c r="AC49" s="73" t="str">
        <f>IF(ISBLANK(AE32),"-",IF(AE32=U28,AC36,IF(AE32=U36,AC28,"-")))</f>
        <v>Иван Владимирович</v>
      </c>
      <c r="AD49" s="162"/>
      <c r="AE49" s="67" t="s">
        <v>0</v>
      </c>
      <c r="AM49" s="67"/>
      <c r="AN49" s="151"/>
    </row>
    <row r="50" spans="39:45" ht="12.75" customHeight="1">
      <c r="AM50" s="67"/>
      <c r="AN50" s="151"/>
      <c r="AR50" s="61"/>
      <c r="AS50" s="61"/>
    </row>
    <row r="51" spans="1:45" ht="12.75" customHeight="1">
      <c r="A51" s="109"/>
      <c r="B51" s="100" t="str">
        <f>IF(U28=A25,B26,IF(U28=A27,B24,IF(U28=A29,B30,IF(U28=A31,B28,"-"))))</f>
        <v>Брянская, Брянск</v>
      </c>
      <c r="C51" s="68"/>
      <c r="D51" s="68"/>
      <c r="E51" s="68"/>
      <c r="F51" s="68"/>
      <c r="H51" s="121"/>
      <c r="I51" s="225"/>
      <c r="K51" s="108" t="s">
        <v>2</v>
      </c>
      <c r="M51" s="107"/>
      <c r="N51" s="107"/>
      <c r="O51" s="107"/>
      <c r="P51" s="107"/>
      <c r="R51" s="107"/>
      <c r="S51" s="107"/>
      <c r="X51" s="67">
        <v>7</v>
      </c>
      <c r="Y51" s="67" t="s">
        <v>9</v>
      </c>
      <c r="Z51" s="69" t="str">
        <f>IF(ISBLANK(U45),"-",IF(U45=K43,L47,IF(U45=K47,L43,)))</f>
        <v>МИХАЙЛОВ</v>
      </c>
      <c r="AC51" s="64"/>
      <c r="AD51" s="64"/>
      <c r="AE51" s="64"/>
      <c r="AF51" s="69" t="str">
        <f>IF(ISBLANK(U45),"-",IF(U45=K43,S47,IF(U45=K47,S43,"-")))</f>
        <v>Иван Евгеньевич</v>
      </c>
      <c r="AH51" s="64" t="s">
        <v>0</v>
      </c>
      <c r="AI51" s="69" t="str">
        <f>IF(ISBLANK(U45),"-",IF(U45=K43,L46,IF(U45=K47,L42,)))</f>
        <v>Орловская, Орел</v>
      </c>
      <c r="AJ51" s="66"/>
      <c r="AK51" s="66"/>
      <c r="AL51" s="66"/>
      <c r="AM51" s="65"/>
      <c r="AN51" s="64"/>
      <c r="AO51" s="66" t="s">
        <v>0</v>
      </c>
      <c r="AR51" s="61"/>
      <c r="AS51" s="61"/>
    </row>
    <row r="52" spans="1:45" ht="12.75" customHeight="1">
      <c r="A52" s="72">
        <f>IF(U28=A25,A27,IF(U28=A27,A25,IF(U28=A29,A31,IF(U28=A31,A29,"-"))))</f>
        <v>14</v>
      </c>
      <c r="B52" s="101" t="str">
        <f>IF(U28=A25,B27,IF(U28=A27,B25,IF(U28=A29,B31,IF(U28=A31,B29,"-"))))</f>
        <v>БЕЛОВ</v>
      </c>
      <c r="C52" s="168"/>
      <c r="D52" s="168"/>
      <c r="E52" s="168"/>
      <c r="F52" s="168"/>
      <c r="G52" s="155"/>
      <c r="H52" s="134"/>
      <c r="I52" s="101" t="str">
        <f>IF(U28=A25,I27,IF(U28=A27,I25,IF(U28=A29,I31,IF(U28=A31,I29,"-"))))</f>
        <v>Дмитрий Андреевич</v>
      </c>
      <c r="K52" s="109" t="s">
        <v>0</v>
      </c>
      <c r="L52" s="98" t="str">
        <f>IF(K53=A52,B51,IF(K53=A54,B53,"-"))</f>
        <v>Брянская, Брянск</v>
      </c>
      <c r="M52" s="61"/>
      <c r="N52" s="61"/>
      <c r="O52" s="61"/>
      <c r="P52" s="61"/>
      <c r="R52" s="61"/>
      <c r="S52" s="69"/>
      <c r="X52" s="67">
        <v>7</v>
      </c>
      <c r="Y52" s="67" t="s">
        <v>9</v>
      </c>
      <c r="Z52" s="69" t="str">
        <f>IF(ISBLANK(U55),"-",IF(U55=K53,L57,IF(U55=K57,L53,)))</f>
        <v>БЕЛОВ</v>
      </c>
      <c r="AC52" s="64"/>
      <c r="AD52" s="64"/>
      <c r="AE52" s="64"/>
      <c r="AF52" s="69" t="str">
        <f>IF(ISBLANK(U55),"-",IF(U55=K53,S57,IF(U55=K57,S53,"-")))</f>
        <v>Дмитрий Андреевич</v>
      </c>
      <c r="AH52" s="64" t="s">
        <v>0</v>
      </c>
      <c r="AI52" s="69" t="str">
        <f>IF(ISBLANK(U55),"-",IF(U55=K53,L56,IF(U55=K57,L52,)))</f>
        <v>Брянская, Брянск</v>
      </c>
      <c r="AJ52" s="66"/>
      <c r="AK52" s="66"/>
      <c r="AL52" s="66"/>
      <c r="AM52" s="102"/>
      <c r="AN52" s="64"/>
      <c r="AO52" s="66" t="s">
        <v>0</v>
      </c>
      <c r="AR52" s="61"/>
      <c r="AS52" s="61"/>
    </row>
    <row r="53" spans="1:40" ht="12.75" customHeight="1">
      <c r="A53" s="109"/>
      <c r="B53" s="100" t="str">
        <f>IF(ISBLANK(U28),"-",IF(U28=K26,L29,IF(U28=K30,L25,"-")))</f>
        <v>Тульская, Тула</v>
      </c>
      <c r="C53" s="68"/>
      <c r="D53" s="68"/>
      <c r="E53" s="68"/>
      <c r="F53" s="68"/>
      <c r="H53" s="121"/>
      <c r="I53" s="225"/>
      <c r="J53" s="153"/>
      <c r="K53" s="125">
        <v>14</v>
      </c>
      <c r="L53" s="70" t="str">
        <f>IF(K53=A52,B52,IF(K53=A54,B54,"-"))</f>
        <v>БЕЛОВ</v>
      </c>
      <c r="M53" s="59"/>
      <c r="N53" s="59"/>
      <c r="O53" s="59"/>
      <c r="P53" s="59"/>
      <c r="Q53" s="154"/>
      <c r="R53" s="59"/>
      <c r="S53" s="70" t="str">
        <f>IF(K53=A52,I52,IF(K53=A54,I54,"-"))</f>
        <v>Дмитрий Андреевич</v>
      </c>
      <c r="T53" s="154"/>
      <c r="U53" s="67" t="s">
        <v>0</v>
      </c>
      <c r="AE53" s="159"/>
      <c r="AF53" s="159"/>
      <c r="AG53" s="159"/>
      <c r="AH53" s="159"/>
      <c r="AI53" s="159"/>
      <c r="AJ53" s="159"/>
      <c r="AL53" s="159"/>
      <c r="AM53" s="159"/>
      <c r="AN53" s="169"/>
    </row>
    <row r="54" spans="1:40" ht="12.75" customHeight="1">
      <c r="A54" s="72">
        <f>IF(ISBLANK(U28),"-",IF(U28=K26,K30,IF(U28=K30,K26,"-")))</f>
        <v>2</v>
      </c>
      <c r="B54" s="101" t="str">
        <f>IF(ISBLANK(U28),"-",IF(U28=K26,L30,IF(U28=K30,L26,"-")))</f>
        <v>КРИВОЩАПОВ</v>
      </c>
      <c r="C54" s="168"/>
      <c r="D54" s="168"/>
      <c r="E54" s="168"/>
      <c r="F54" s="168"/>
      <c r="G54" s="155"/>
      <c r="H54" s="134"/>
      <c r="I54" s="101" t="str">
        <f>IF(ISBLANK(U28),"-",IF(U28=K26,S30,IF(U28=K30,S26,"-")))</f>
        <v>Дмитрий Юрьевич</v>
      </c>
      <c r="J54" s="156"/>
      <c r="K54" s="157" t="s">
        <v>0</v>
      </c>
      <c r="L54" s="338" t="s">
        <v>67</v>
      </c>
      <c r="M54" s="338"/>
      <c r="N54" s="222"/>
      <c r="O54" s="158"/>
      <c r="P54" s="158"/>
      <c r="R54" s="158"/>
      <c r="S54" s="158"/>
      <c r="T54" s="160"/>
      <c r="U54" s="109"/>
      <c r="V54" s="97" t="str">
        <f>IF(U55=K53,L52,IF(U55=K57,L56,"-"))</f>
        <v>Москва, МЭИ(ТУ)</v>
      </c>
      <c r="W54" s="61"/>
      <c r="X54" s="61"/>
      <c r="Y54" s="61"/>
      <c r="Z54" s="61"/>
      <c r="AB54" s="61"/>
      <c r="AC54" s="69"/>
      <c r="AM54" s="67"/>
      <c r="AN54" s="151"/>
    </row>
    <row r="55" spans="1:40" ht="12.75" customHeight="1">
      <c r="A55" s="109"/>
      <c r="B55" s="100" t="str">
        <f>IF(U36=A33,B34,IF(U36=A35,B32,IF(U36=A37,B38,IF(U36=A39,B36,"-"))))</f>
        <v>Москва, МЭИ(ТУ)</v>
      </c>
      <c r="C55" s="68"/>
      <c r="D55" s="68"/>
      <c r="E55" s="68"/>
      <c r="F55" s="68"/>
      <c r="H55" s="121"/>
      <c r="I55" s="225"/>
      <c r="J55" s="151"/>
      <c r="O55" s="64"/>
      <c r="P55" s="64"/>
      <c r="R55" s="64"/>
      <c r="S55" s="223"/>
      <c r="T55" s="161"/>
      <c r="U55" s="125">
        <v>12</v>
      </c>
      <c r="V55" s="70" t="str">
        <f>IF(U55=K53,L53,IF(U55=K57,L57,"-"))</f>
        <v>ШАЛУНОВ</v>
      </c>
      <c r="W55" s="59"/>
      <c r="X55" s="59"/>
      <c r="Y55" s="59"/>
      <c r="Z55" s="59"/>
      <c r="AA55" s="154"/>
      <c r="AB55" s="59"/>
      <c r="AC55" s="70" t="str">
        <f>IF(U55=K53,S53,IF(U55=K57,S57,"-"))</f>
        <v>Дмитрий Владимирович</v>
      </c>
      <c r="AE55" s="67" t="s">
        <v>0</v>
      </c>
      <c r="AM55" s="67"/>
      <c r="AN55" s="151"/>
    </row>
    <row r="56" spans="1:40" ht="12.75" customHeight="1">
      <c r="A56" s="72">
        <f>IF(U36=A33,A35,IF(U36=A35,A33,IF(U36=A37,A39,IF(U36=A39,A37,"-"))))</f>
        <v>12</v>
      </c>
      <c r="B56" s="101" t="str">
        <f>IF(U36=A33,B35,IF(U36=A35,B33,IF(U36=A37,B39,IF(U36=A39,B37,"-"))))</f>
        <v>ШАЛУНОВ</v>
      </c>
      <c r="C56" s="168"/>
      <c r="D56" s="168"/>
      <c r="E56" s="168"/>
      <c r="F56" s="168"/>
      <c r="G56" s="155"/>
      <c r="H56" s="134"/>
      <c r="I56" s="101" t="str">
        <f>IF(U36=A33,I35,IF(U36=A35,I33,IF(U36=A37,I39,IF(U36=A39,I37,"-"))))</f>
        <v>Дмитрий Владимирович</v>
      </c>
      <c r="J56" s="151"/>
      <c r="K56" s="109" t="s">
        <v>0</v>
      </c>
      <c r="L56" s="98" t="str">
        <f>IF(K57=A56,B55,IF(K57=A58,B57,"-"))</f>
        <v>Москва, МЭИ(ТУ)</v>
      </c>
      <c r="M56" s="61"/>
      <c r="N56" s="61"/>
      <c r="O56" s="61"/>
      <c r="P56" s="61"/>
      <c r="R56" s="61"/>
      <c r="S56" s="69"/>
      <c r="T56" s="161"/>
      <c r="U56" s="158"/>
      <c r="V56" s="338" t="s">
        <v>68</v>
      </c>
      <c r="W56" s="338"/>
      <c r="X56" s="222"/>
      <c r="Y56" s="158"/>
      <c r="Z56" s="158"/>
      <c r="AB56" s="159"/>
      <c r="AC56" s="158"/>
      <c r="AD56" s="160"/>
      <c r="AE56" s="109"/>
      <c r="AF56" s="98" t="str">
        <f>IF(AE57=U55,V54,IF(AE57=U59,V58,"-"))</f>
        <v>Брянская, Брянск</v>
      </c>
      <c r="AG56" s="61"/>
      <c r="AH56" s="61"/>
      <c r="AI56" s="61"/>
      <c r="AJ56" s="61"/>
      <c r="AL56" s="121"/>
      <c r="AM56" s="69"/>
      <c r="AN56" s="151"/>
    </row>
    <row r="57" spans="1:41" ht="12.75" customHeight="1">
      <c r="A57" s="109"/>
      <c r="B57" s="100" t="str">
        <f>IF(ISBLANK(U36),"-",IF(U36=K34,L37,IF(U36=K38,L33,"-")))</f>
        <v>Тульская, Тула</v>
      </c>
      <c r="C57" s="68"/>
      <c r="D57" s="68"/>
      <c r="E57" s="68"/>
      <c r="F57" s="68"/>
      <c r="H57" s="121"/>
      <c r="I57" s="225"/>
      <c r="J57" s="153"/>
      <c r="K57" s="125">
        <v>12</v>
      </c>
      <c r="L57" s="70" t="str">
        <f>IF(K57=A56,B56,IF(K57=A58,B58,"-"))</f>
        <v>ШАЛУНОВ</v>
      </c>
      <c r="M57" s="59"/>
      <c r="N57" s="59"/>
      <c r="O57" s="59"/>
      <c r="P57" s="59"/>
      <c r="Q57" s="154"/>
      <c r="R57" s="59"/>
      <c r="S57" s="70" t="str">
        <f>IF(K57=A56,I56,IF(K57=A58,I58,"-"))</f>
        <v>Дмитрий Владимирович</v>
      </c>
      <c r="T57" s="162"/>
      <c r="U57" s="64" t="s">
        <v>0</v>
      </c>
      <c r="V57" s="64"/>
      <c r="W57" s="64"/>
      <c r="X57" s="64"/>
      <c r="Y57" s="64"/>
      <c r="Z57" s="64"/>
      <c r="AC57" s="223"/>
      <c r="AD57" s="64"/>
      <c r="AE57" s="125">
        <v>1</v>
      </c>
      <c r="AF57" s="70" t="str">
        <f>IF(AE57=U55,V55,IF(AE57=U59,V59,"-"))</f>
        <v>БАТАЛОВ</v>
      </c>
      <c r="AG57" s="59"/>
      <c r="AH57" s="59"/>
      <c r="AI57" s="59"/>
      <c r="AJ57" s="59"/>
      <c r="AK57" s="154"/>
      <c r="AL57" s="134"/>
      <c r="AM57" s="70" t="str">
        <f>IF(AE57=U55,AC55,IF(AE57=U59,AC59,"-"))</f>
        <v>Омар Гаджиевич</v>
      </c>
      <c r="AN57" s="155"/>
      <c r="AO57" s="66" t="s">
        <v>0</v>
      </c>
    </row>
    <row r="58" spans="1:40" ht="12.75" customHeight="1">
      <c r="A58" s="72">
        <f>IF(ISBLANK(U36),"-",IF(U36=K34,K38,IF(U36=K38,K34,"-")))</f>
        <v>8</v>
      </c>
      <c r="B58" s="101" t="str">
        <f>IF(ISBLANK(U36),"-",IF(U36=K34,L38,IF(U36=K38,L34,"-")))</f>
        <v>ФИРСОВ</v>
      </c>
      <c r="C58" s="168"/>
      <c r="D58" s="168"/>
      <c r="E58" s="168"/>
      <c r="F58" s="168"/>
      <c r="G58" s="155"/>
      <c r="H58" s="134"/>
      <c r="I58" s="101" t="str">
        <f>IF(ISBLANK(U36),"-",IF(U36=K34,S38,IF(U36=K38,S34,"-")))</f>
        <v>Виталий Викторович</v>
      </c>
      <c r="J58" s="156"/>
      <c r="K58" s="157" t="s">
        <v>0</v>
      </c>
      <c r="L58" s="338" t="s">
        <v>68</v>
      </c>
      <c r="M58" s="338"/>
      <c r="N58" s="222"/>
      <c r="O58" s="159"/>
      <c r="P58" s="159"/>
      <c r="R58" s="159"/>
      <c r="S58" s="159"/>
      <c r="T58" s="159"/>
      <c r="U58" s="109"/>
      <c r="V58" s="97" t="str">
        <f>IF(AE15=U11,V18,IF(AE15=U19,V10,"-"))</f>
        <v>Брянская, Брянск</v>
      </c>
      <c r="W58" s="63"/>
      <c r="X58" s="63"/>
      <c r="Y58" s="63"/>
      <c r="Z58" s="63"/>
      <c r="AB58" s="121"/>
      <c r="AC58" s="224"/>
      <c r="AD58" s="161"/>
      <c r="AE58" s="159"/>
      <c r="AF58" s="338" t="s">
        <v>68</v>
      </c>
      <c r="AG58" s="338"/>
      <c r="AH58" s="222"/>
      <c r="AI58" s="159"/>
      <c r="AJ58" s="159"/>
      <c r="AL58" s="159"/>
      <c r="AM58" s="159"/>
      <c r="AN58" s="157"/>
    </row>
    <row r="59" spans="2:39" ht="12.75" customHeight="1">
      <c r="B59" s="62"/>
      <c r="C59" s="151"/>
      <c r="D59" s="151"/>
      <c r="E59" s="151"/>
      <c r="F59" s="151"/>
      <c r="H59" s="151"/>
      <c r="I59" s="151"/>
      <c r="P59" s="64"/>
      <c r="Q59" s="64"/>
      <c r="R59" s="64"/>
      <c r="T59" s="64"/>
      <c r="U59" s="75">
        <f>IF(ISBLANK(AE15),"-",IF(AE15=U11,U19,IF(AE15=U19,U11,"-")))</f>
        <v>1</v>
      </c>
      <c r="V59" s="73" t="str">
        <f>IF(AE15=U11,V19,IF(AE15=U19,V11,"-"))</f>
        <v>БАТАЛОВ</v>
      </c>
      <c r="W59" s="60"/>
      <c r="X59" s="60"/>
      <c r="Y59" s="60"/>
      <c r="Z59" s="60"/>
      <c r="AA59" s="154"/>
      <c r="AB59" s="134"/>
      <c r="AC59" s="73" t="str">
        <f>IF(AE15=U11,AC19,IF(AE15=U19,AC11,"-"))</f>
        <v>Омар Гаджиевич</v>
      </c>
      <c r="AD59" s="162"/>
      <c r="AE59" s="67" t="s">
        <v>0</v>
      </c>
      <c r="AM59" s="67"/>
    </row>
    <row r="61" spans="1:30" ht="12.75" customHeight="1">
      <c r="A61" s="66"/>
      <c r="D61" s="170" t="str">
        <f>Взв!A28</f>
        <v>Гл. судья:</v>
      </c>
      <c r="S61" s="66"/>
      <c r="U61" s="66"/>
      <c r="AD61" s="171" t="str">
        <f>Взв!H28</f>
        <v>А.М. Максимов, г. Тула, МК</v>
      </c>
    </row>
    <row r="62" ht="6.75" customHeight="1">
      <c r="D62" s="166"/>
    </row>
    <row r="63" spans="4:30" ht="12.75" customHeight="1">
      <c r="D63" s="170" t="str">
        <f>Взв!A30</f>
        <v>Гл. секретарь:</v>
      </c>
      <c r="AD63" s="171" t="str">
        <f>Взв!H30</f>
        <v>Е.И. Матюшкин, г. Тула, ВК</v>
      </c>
    </row>
  </sheetData>
  <sheetProtection/>
  <mergeCells count="26">
    <mergeCell ref="L31:M31"/>
    <mergeCell ref="L35:M35"/>
    <mergeCell ref="L39:M39"/>
    <mergeCell ref="L44:M44"/>
    <mergeCell ref="AB6:AD7"/>
    <mergeCell ref="AB8:AC9"/>
    <mergeCell ref="AD8:AE9"/>
    <mergeCell ref="L10:M10"/>
    <mergeCell ref="V12:W12"/>
    <mergeCell ref="L18:M18"/>
    <mergeCell ref="L14:M14"/>
    <mergeCell ref="L22:M22"/>
    <mergeCell ref="L27:M27"/>
    <mergeCell ref="L48:M48"/>
    <mergeCell ref="L54:M54"/>
    <mergeCell ref="L58:M58"/>
    <mergeCell ref="V56:W56"/>
    <mergeCell ref="AF58:AG58"/>
    <mergeCell ref="V29:W29"/>
    <mergeCell ref="V20:W20"/>
    <mergeCell ref="AF16:AG16"/>
    <mergeCell ref="AF24:AG24"/>
    <mergeCell ref="AF33:AG33"/>
    <mergeCell ref="AF48:AG48"/>
    <mergeCell ref="V37:W37"/>
    <mergeCell ref="V46:W46"/>
  </mergeCells>
  <dataValidations count="24">
    <dataValidation type="list" allowBlank="1" showInputMessage="1" showErrorMessage="1" sqref="K9">
      <formula1>$A$8:$A$10</formula1>
    </dataValidation>
    <dataValidation type="list" allowBlank="1" showInputMessage="1" showErrorMessage="1" sqref="K13">
      <formula1>$A$12:$A$14</formula1>
    </dataValidation>
    <dataValidation type="list" allowBlank="1" showInputMessage="1" showErrorMessage="1" sqref="K17">
      <formula1>$A$16:$A$18</formula1>
    </dataValidation>
    <dataValidation type="list" allowBlank="1" showInputMessage="1" showErrorMessage="1" sqref="K21">
      <formula1>$A$20:$A$22</formula1>
    </dataValidation>
    <dataValidation type="list" allowBlank="1" showInputMessage="1" showErrorMessage="1" sqref="K30">
      <formula1>$A$29:$A$31</formula1>
    </dataValidation>
    <dataValidation type="list" allowBlank="1" showInputMessage="1" showErrorMessage="1" sqref="K34">
      <formula1>$A$33:$A$35</formula1>
    </dataValidation>
    <dataValidation type="list" allowBlank="1" showInputMessage="1" showErrorMessage="1" sqref="K38">
      <formula1>$A$37:$A$39</formula1>
    </dataValidation>
    <dataValidation type="list" allowBlank="1" showInputMessage="1" showErrorMessage="1" sqref="U11">
      <formula1>$K$9:$K$13</formula1>
    </dataValidation>
    <dataValidation type="list" allowBlank="1" showInputMessage="1" showErrorMessage="1" sqref="U19">
      <formula1>$K$17:$K$21</formula1>
    </dataValidation>
    <dataValidation type="list" allowBlank="1" showInputMessage="1" showErrorMessage="1" sqref="AE15">
      <formula1>$U$11:$U$19</formula1>
    </dataValidation>
    <dataValidation type="list" allowBlank="1" showInputMessage="1" showErrorMessage="1" sqref="AE23">
      <formula1>$AE$15:$AE$32</formula1>
    </dataValidation>
    <dataValidation type="list" allowBlank="1" showInputMessage="1" showErrorMessage="1" sqref="U28">
      <formula1>$K$26:$K$30</formula1>
    </dataValidation>
    <dataValidation type="list" allowBlank="1" showInputMessage="1" showErrorMessage="1" sqref="U36">
      <formula1>$K$34:$K$38</formula1>
    </dataValidation>
    <dataValidation type="list" allowBlank="1" showInputMessage="1" showErrorMessage="1" sqref="AE32">
      <formula1>$U$28:$U$36</formula1>
    </dataValidation>
    <dataValidation type="list" allowBlank="1" showInputMessage="1" showErrorMessage="1" sqref="K43">
      <formula1>$A$42:$A$44</formula1>
    </dataValidation>
    <dataValidation type="list" allowBlank="1" showInputMessage="1" showErrorMessage="1" sqref="K47">
      <formula1>$A$46:$A$48</formula1>
    </dataValidation>
    <dataValidation type="list" allowBlank="1" showInputMessage="1" showErrorMessage="1" sqref="U45">
      <formula1>$K$43:$K$47</formula1>
    </dataValidation>
    <dataValidation type="list" allowBlank="1" showInputMessage="1" showErrorMessage="1" sqref="AE47">
      <formula1>$U$45:$U$49</formula1>
    </dataValidation>
    <dataValidation type="list" allowBlank="1" showInputMessage="1" showErrorMessage="1" sqref="K53">
      <formula1>$A$52:$A$54</formula1>
    </dataValidation>
    <dataValidation type="list" allowBlank="1" showInputMessage="1" showErrorMessage="1" sqref="K57">
      <formula1>$A$56:$A$58</formula1>
    </dataValidation>
    <dataValidation type="list" allowBlank="1" showInputMessage="1" showErrorMessage="1" sqref="U55">
      <formula1>$K$53:$K$57</formula1>
    </dataValidation>
    <dataValidation type="list" allowBlank="1" showInputMessage="1" showErrorMessage="1" sqref="AE57">
      <formula1>$U$55:$U$59</formula1>
    </dataValidation>
    <dataValidation type="list" allowBlank="1" showInputMessage="1" showErrorMessage="1" sqref="K26">
      <formula1>$A$25:$A$27</formula1>
    </dataValidation>
    <dataValidation type="list" allowBlank="1" showInputMessage="1" showErrorMessage="1" sqref="L10:M10 L14:M14 L18:M18 L22:M22 L27:M27 L31:M31 L35:M35 L39:M39 L44:M44 L48:M48 L54:M54 L58:M58 V56:W56 V46:W46 V37:W37 V29:W29 V20:W20 V12:W12 AF16:AG16 AF24:AG24 AF33:AG33 AF48:AG48 AF58:AG58">
      <formula1>"4/0,3,5/0,3,5/0,5,3/0,3/1,2/0,0/0,/"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X1">
      <selection activeCell="AA28" sqref="AA28"/>
    </sheetView>
  </sheetViews>
  <sheetFormatPr defaultColWidth="9.00390625" defaultRowHeight="12.75" outlineLevelCol="1"/>
  <cols>
    <col min="1" max="1" width="3.125" style="36" hidden="1" customWidth="1"/>
    <col min="2" max="6" width="2.375" style="38" hidden="1" customWidth="1"/>
    <col min="7" max="7" width="3.125" style="90" hidden="1" customWidth="1"/>
    <col min="8" max="8" width="2.375" style="38" hidden="1" customWidth="1"/>
    <col min="9" max="9" width="3.25390625" style="38" hidden="1" customWidth="1"/>
    <col min="10" max="14" width="2.375" style="38" hidden="1" customWidth="1"/>
    <col min="15" max="15" width="3.125" style="90" hidden="1" customWidth="1"/>
    <col min="16" max="21" width="2.375" style="38" hidden="1" customWidth="1"/>
    <col min="22" max="22" width="3.125" style="90" hidden="1" customWidth="1"/>
    <col min="23" max="23" width="2.375" style="38" hidden="1" customWidth="1"/>
    <col min="24" max="24" width="2.75390625" style="38" customWidth="1"/>
    <col min="25" max="25" width="3.00390625" style="38" customWidth="1"/>
    <col min="26" max="26" width="12.75390625" style="38" customWidth="1"/>
    <col min="27" max="27" width="20.625" style="38" customWidth="1"/>
    <col min="28" max="28" width="17.25390625" style="38" customWidth="1"/>
    <col min="29" max="29" width="5.00390625" style="269" customWidth="1"/>
    <col min="30" max="30" width="4.125" style="263" customWidth="1" outlineLevel="1"/>
    <col min="31" max="31" width="7.25390625" style="277" customWidth="1"/>
    <col min="32" max="32" width="20.625" style="38" customWidth="1" outlineLevel="1"/>
    <col min="33" max="33" width="3.375" style="36" customWidth="1"/>
    <col min="34" max="16384" width="9.125" style="38" customWidth="1"/>
  </cols>
  <sheetData>
    <row r="1" spans="1:33" s="83" customFormat="1" ht="15.75">
      <c r="A1" s="82"/>
      <c r="G1" s="87"/>
      <c r="O1" s="87"/>
      <c r="V1" s="87"/>
      <c r="Y1" s="83" t="str">
        <f>Взв!B2</f>
        <v>ВСЕРОССИЙСКИЙ ТУРНИР ПО САМБО</v>
      </c>
      <c r="AC1" s="265"/>
      <c r="AD1" s="260"/>
      <c r="AE1" s="272"/>
      <c r="AG1" s="82"/>
    </row>
    <row r="2" spans="1:33" s="83" customFormat="1" ht="15.75">
      <c r="A2" s="82"/>
      <c r="G2" s="87"/>
      <c r="O2" s="87"/>
      <c r="V2" s="87"/>
      <c r="Y2" s="83" t="str">
        <f>Взв!B3</f>
        <v>ПАМЯТИ  ЗАСЛУЖЕННОГО ТРЕНЕРА РОССИИ   А.М. САНДГАРТЕНА </v>
      </c>
      <c r="AC2" s="265"/>
      <c r="AD2" s="260"/>
      <c r="AE2" s="272"/>
      <c r="AG2" s="82"/>
    </row>
    <row r="3" spans="1:31" s="83" customFormat="1" ht="15.75">
      <c r="A3" s="82"/>
      <c r="G3" s="87"/>
      <c r="O3" s="87"/>
      <c r="V3" s="87"/>
      <c r="Y3" s="83" t="str">
        <f>Взв!B5</f>
        <v>06-08 октября 2009 г.</v>
      </c>
      <c r="AB3" s="84" t="str">
        <f>Взв!E5</f>
        <v>город Тула</v>
      </c>
      <c r="AC3" s="265"/>
      <c r="AD3" s="260"/>
      <c r="AE3" s="272"/>
    </row>
    <row r="4" spans="1:33" s="37" customFormat="1" ht="15.75">
      <c r="A4" s="81"/>
      <c r="G4" s="88"/>
      <c r="O4" s="88"/>
      <c r="V4" s="88"/>
      <c r="Y4" s="83" t="s">
        <v>6</v>
      </c>
      <c r="AB4" s="83"/>
      <c r="AC4" s="265"/>
      <c r="AD4" s="260"/>
      <c r="AE4" s="272"/>
      <c r="AG4" s="81"/>
    </row>
    <row r="5" spans="1:33" s="37" customFormat="1" ht="11.25" customHeight="1">
      <c r="A5" s="81"/>
      <c r="G5" s="88"/>
      <c r="O5" s="88"/>
      <c r="V5" s="88"/>
      <c r="AA5" s="342" t="str">
        <f>Взв!D6</f>
        <v>-74</v>
      </c>
      <c r="AC5" s="266"/>
      <c r="AD5" s="261"/>
      <c r="AE5" s="273"/>
      <c r="AG5" s="81"/>
    </row>
    <row r="6" spans="1:33" s="37" customFormat="1" ht="15.75">
      <c r="A6" s="81"/>
      <c r="G6" s="88"/>
      <c r="O6" s="88"/>
      <c r="V6" s="88"/>
      <c r="Z6" s="85" t="str">
        <f>Взв!C7</f>
        <v>Весовая категория</v>
      </c>
      <c r="AA6" s="342"/>
      <c r="AB6" s="83" t="str">
        <f>Взв!E7</f>
        <v>кг</v>
      </c>
      <c r="AC6" s="267"/>
      <c r="AD6" s="261"/>
      <c r="AE6" s="273"/>
      <c r="AG6" s="81"/>
    </row>
    <row r="7" spans="1:33" s="37" customFormat="1" ht="5.25" customHeight="1">
      <c r="A7" s="81"/>
      <c r="G7" s="88"/>
      <c r="O7" s="88"/>
      <c r="V7" s="88"/>
      <c r="AC7" s="267"/>
      <c r="AD7" s="261"/>
      <c r="AE7" s="273"/>
      <c r="AG7" s="81"/>
    </row>
    <row r="8" spans="24:33" ht="27">
      <c r="X8" s="259" t="str">
        <f>Взв!A9</f>
        <v>№</v>
      </c>
      <c r="Y8" s="284" t="str">
        <f>Взв!B9</f>
        <v>Draw</v>
      </c>
      <c r="Z8" s="257" t="str">
        <f>Взв!C9</f>
        <v>Фамилия</v>
      </c>
      <c r="AA8" s="256" t="str">
        <f>Взв!D9</f>
        <v>Имя</v>
      </c>
      <c r="AB8" s="256" t="str">
        <f>Взв!E9</f>
        <v>Субъект РФ, город</v>
      </c>
      <c r="AC8" s="259" t="str">
        <f>Взв!F9</f>
        <v>Ведомство</v>
      </c>
      <c r="AD8" s="281" t="str">
        <f>Взв!G9</f>
        <v>Разряд</v>
      </c>
      <c r="AE8" s="274" t="str">
        <f>Взв!H9</f>
        <v>Дата рожд</v>
      </c>
      <c r="AF8" s="218" t="str">
        <f>Взв!I9</f>
        <v>Тренер</v>
      </c>
      <c r="AG8" s="285" t="s">
        <v>17</v>
      </c>
    </row>
    <row r="9" spans="1:33" s="37" customFormat="1" ht="16.5">
      <c r="A9" s="53">
        <f>Взв!B10</f>
        <v>1</v>
      </c>
      <c r="B9" s="48" t="str">
        <f>Взв!C10</f>
        <v>БАТАЛОВ</v>
      </c>
      <c r="C9" s="49" t="str">
        <f>Взв!D10</f>
        <v>Омар Гаджиевич</v>
      </c>
      <c r="D9" s="56" t="str">
        <f>Взв!E10</f>
        <v>Брянская, Брянск</v>
      </c>
      <c r="E9" s="56" t="str">
        <f>Взв!F10</f>
        <v>Л</v>
      </c>
      <c r="F9" s="50" t="str">
        <f>Взв!G10</f>
        <v>КМС</v>
      </c>
      <c r="G9" s="91">
        <f>Взв!H10</f>
        <v>31339</v>
      </c>
      <c r="H9" s="47" t="str">
        <f>Взв!I10</f>
        <v>Сафронов В.В.</v>
      </c>
      <c r="I9" s="77">
        <f>IF(ISBLANK(Ход!AE23),"-",Ход!AE23)</f>
        <v>4</v>
      </c>
      <c r="J9" s="78" t="str">
        <f>IF(I9=A9,B9,IF(I9=A10,B10,IF(I9=A11,B11,IF(I9=A12,B12,IF(I9=A13,B13,IF(I9=A14,B14,IF(I9=A15,B15,IF(I9=A16,B16,"-"))))))))</f>
        <v>ЦАРЕВ</v>
      </c>
      <c r="K9" s="76" t="str">
        <f>IF(I9=A9,C9,IF(I9=A10,C10,IF(I9=A11,C11,IF(I9=A12,C12,IF(I9=A13,C13,IF(I9=A14,C14,IF(I9=A15,C15,IF(I9=A16,C16,"-"))))))))</f>
        <v>Александр Валерьевич</v>
      </c>
      <c r="L9" s="80" t="str">
        <f>IF(I9=A9,D9,IF(I9=A10,D10,IF(I9=A11,D11,IF(I9=A12,D12,IF(I9=A13,D13,IF(I9=A14,D14,IF(I9=A15,D15,IF(I9=A16,D16,"-"))))))))</f>
        <v>Тульская, Тула</v>
      </c>
      <c r="M9" s="80" t="str">
        <f>IF(I9=A9,E9,IF(I9=A10,E10,IF(I9=A11,E11,IF(I9=A12,E12,IF(I9=A13,E13,IF(I9=A14,E14,IF(I9=A15,E15,IF(I9=A16,E16,"-"))))))))</f>
        <v>РССС</v>
      </c>
      <c r="N9" s="76" t="str">
        <f>IF(I9=A9,F9,IF(I9=A10,F10,IF(I9=A11,F11,IF(I9=A12,F12,IF(I9=A13,F13,IF(I9=A14,F14,IF(I9=A15,F15,IF(I9=A16,F16,"-"))))))))</f>
        <v>КМС</v>
      </c>
      <c r="O9" s="92">
        <f>IF(I9=A9,G9,IF(I9=A10,G10,IF(I9=A11,G11,IF(I9=A12,G12,IF(I9=A13,G13,IF(I9=A14,G14,IF(I9=A15,G15,IF(I9=A16,G16,"-"))))))))</f>
        <v>32975</v>
      </c>
      <c r="P9" s="76" t="str">
        <f>IF(I9=A9,H9,IF(I9=A10,H10,IF(I9=A11,H11,IF(I9=A12,H12,IF(I9=A13,H13,IF(I9=A14,H14,IF(I9=A15,H15,IF(I9=A16,H16,"-"))))))))</f>
        <v>Абрамов С.Л., Грызлов Д.А.</v>
      </c>
      <c r="Q9" s="78" t="str">
        <f>IF(I9=A17,B17,IF(I9=A18,B18,IF(I9=A19,B19,IF(I9=A20,B20,IF(I9=A21,B21,IF(I9=A22,B22,IF(I9=A23,B23,IF(I9=A24,B24,"-"))))))))</f>
        <v>-</v>
      </c>
      <c r="R9" s="76" t="str">
        <f>IF(I9=A17,C17,IF(I9=A18,C18,IF(I9=A19,C19,IF(I9=A20,C20,IF(I9=A21,C21,IF(I9=A22,C22,IF(I9=A23,C23,IF(I9=A24,C24,"-"))))))))</f>
        <v>-</v>
      </c>
      <c r="S9" s="76" t="str">
        <f>IF(I9=A17,D17,IF(I9=A18,D18,IF(I9=A19,D19,IF(I9=A20,D20,IF(I9=A21,D21,IF(I9=A22,D22,IF(I9=A23,D23,IF(I9=A24,D24,"-"))))))))</f>
        <v>-</v>
      </c>
      <c r="T9" s="76" t="str">
        <f>IF(I9=A17,E17,IF(I9=A18,E18,IF(I9=A19,E19,IF(I9=A20,E20,IF(I9=A21,E21,IF(I9=A22,E22,IF(I9=A23,E23,IF(I9=A24,E24,"-"))))))))</f>
        <v>-</v>
      </c>
      <c r="U9" s="76" t="str">
        <f>IF(I9=A17,F17,IF(I9=A18,F18,IF(I9=A19,F19,IF(I9=A20,F20,IF(I9=A21,F21,IF(I9=A22,F22,IF(I9=A23,F23,IF(I9=A24,F24,"-"))))))))</f>
        <v>-</v>
      </c>
      <c r="V9" s="92" t="str">
        <f>IF(I9=A17,G17,IF(I9=A18,G18,IF(I9=A19,G19,IF(I9=A20,G20,IF(I9=A21,G21,IF(I9=A22,G22,IF(I9=A23,G23,IF(I9=A24,G24,"-"))))))))</f>
        <v>-</v>
      </c>
      <c r="W9" s="76" t="str">
        <f>IF(I9=A17,H17,IF(I9=A18,H18,IF(I9=A19,H19,IF(I9=A20,H20,IF(I9=A21,H21,IF(I9=A22,H22,IF(I9=A23,H23,IF(I9=A24,H24,"-"))))))))</f>
        <v>-</v>
      </c>
      <c r="X9" s="282">
        <v>1</v>
      </c>
      <c r="Y9" s="283">
        <f>I9</f>
        <v>4</v>
      </c>
      <c r="Z9" s="278" t="str">
        <f aca="true" t="shared" si="0" ref="Z9:Z24">IF(J9="-",Q9,J9)</f>
        <v>ЦАРЕВ</v>
      </c>
      <c r="AA9" s="279" t="str">
        <f aca="true" t="shared" si="1" ref="AA9:AA24">IF(K9="-",R9,K9)</f>
        <v>Александр Валерьевич</v>
      </c>
      <c r="AB9" s="279" t="str">
        <f aca="true" t="shared" si="2" ref="AB9:AC24">IF(L9="-",S9,L9)</f>
        <v>Тульская, Тула</v>
      </c>
      <c r="AC9" s="258" t="str">
        <f t="shared" si="2"/>
        <v>РССС</v>
      </c>
      <c r="AD9" s="258" t="str">
        <f aca="true" t="shared" si="3" ref="AD9:AD24">IF(N9="-",U9,N9)</f>
        <v>КМС</v>
      </c>
      <c r="AE9" s="275">
        <f aca="true" t="shared" si="4" ref="AE9:AE24">IF(O9="-",V9,O9)</f>
        <v>32975</v>
      </c>
      <c r="AF9" s="255" t="str">
        <f aca="true" t="shared" si="5" ref="AF9:AF24">IF(P9="-",W9,P9)</f>
        <v>Абрамов С.Л., Грызлов Д.А.</v>
      </c>
      <c r="AG9" s="286">
        <v>1</v>
      </c>
    </row>
    <row r="10" spans="1:33" s="37" customFormat="1" ht="16.5">
      <c r="A10" s="53">
        <f>Взв!B11</f>
        <v>2</v>
      </c>
      <c r="B10" s="48" t="str">
        <f>Взв!C11</f>
        <v>КРИВОЩАПОВ</v>
      </c>
      <c r="C10" s="49" t="str">
        <f>Взв!D11</f>
        <v>Дмитрий Юрьевич</v>
      </c>
      <c r="D10" s="56" t="str">
        <f>Взв!E11</f>
        <v>Тульская, Тула</v>
      </c>
      <c r="E10" s="56" t="str">
        <f>Взв!F11</f>
        <v>РССС</v>
      </c>
      <c r="F10" s="50" t="str">
        <f>Взв!G11</f>
        <v>КМС</v>
      </c>
      <c r="G10" s="91">
        <f>Взв!H11</f>
        <v>32790</v>
      </c>
      <c r="H10" s="47" t="str">
        <f>Взв!I11</f>
        <v>Афонина И.П.  Ворфоломеев В.П.</v>
      </c>
      <c r="I10" s="79">
        <f>IF(ISBLANK(Ход!AE32),"-",IF(I9=Ход!AE15,Ход!AE32,IF(I9=Ход!AE32,Ход!AE15,)))</f>
        <v>3</v>
      </c>
      <c r="J10" s="78" t="str">
        <f>IF(I10=A10,B10,IF(I10=A11,B11,IF(I10=A12,B12,IF(I10=A13,B13,IF(I10=A14,B14,IF(I10=A15,B15,IF(I10=A16,B16,IF(I10=A9,B9,"-"))))))))</f>
        <v>ЧЕКИНЁВ</v>
      </c>
      <c r="K10" s="76" t="str">
        <f>IF(I10=A10,C10,IF(I10=A11,C11,IF(I10=A12,C12,IF(I10=A13,C13,IF(I10=A14,C14,IF(I10=A15,C15,IF(I10=A16,C16,IF(I10=A9,C9,"-"))))))))</f>
        <v>Александр Иванович</v>
      </c>
      <c r="L10" s="80" t="str">
        <f>IF(I10=A10,D10,IF(I10=A11,D11,IF(I10=A12,D12,IF(I10=A13,D13,IF(I10=A14,D14,IF(I10=A15,D15,IF(I10=A16,D16,IF(I10=A9,D9,"-"))))))))</f>
        <v>Тульская, Тула</v>
      </c>
      <c r="M10" s="80" t="str">
        <f>IF(I10=A10,E10,IF(I10=A11,E11,IF(I10=A12,E12,IF(I10=A13,E13,IF(I10=A14,E14,IF(I10=A15,E15,IF(I10=A16,E16,IF(I10=A9,E9,"-"))))))))</f>
        <v>Д</v>
      </c>
      <c r="N10" s="76" t="str">
        <f>IF(I10=A10,F10,IF(I10=A11,F11,IF(I10=A12,F12,IF(I10=A13,F13,IF(I10=A14,F14,IF(I10=A15,F15,IF(I10=A16,F16,IF(I10=A9,F9,"-"))))))))</f>
        <v>МС</v>
      </c>
      <c r="O10" s="92">
        <f>IF(I10=A10,G10,IF(I10=A11,G11,IF(I10=A12,G12,IF(I10=A13,G13,IF(I10=A14,G14,IF(I10=A15,G15,IF(I10=A16,G16,IF(I10=A9,G9,"-"))))))))</f>
        <v>32671</v>
      </c>
      <c r="P10" s="76" t="str">
        <f>IF(I10=A10,H10,IF(I10=A11,H11,IF(I10=A12,H12,IF(I10=A13,H13,IF(I10=A14,H14,IF(I10=A15,H15,IF(I10=A16,H16,IF(I10=A9,H9,"-"))))))))</f>
        <v>Максимов А.М., Бородаенко В.Н.</v>
      </c>
      <c r="Q10" s="78" t="str">
        <f>IF(I10=A18,B18,IF(I10=A19,B19,IF(I10=A20,B20,IF(I10=A21,B21,IF(I10=A22,B22,IF(I10=A23,B23,IF(I10=A24,B24,IF(I10=A17,B17,"-"))))))))</f>
        <v>-</v>
      </c>
      <c r="R10" s="76" t="str">
        <f>IF(I10=A18,C18,IF(I10=A19,C19,IF(I10=A20,C20,IF(I10=A21,C21,IF(I10=A22,C22,IF(I10=A23,C23,IF(I10=A24,C24,IF(I10=A17,C17,"-"))))))))</f>
        <v>-</v>
      </c>
      <c r="S10" s="76" t="str">
        <f>IF(I10=A18,D18,IF(I10=A19,D19,IF(I10=A20,D20,IF(I10=A21,D21,IF(I10=A22,D22,IF(I10=A23,D23,IF(I10=A24,D24,IF(I10=A17,D17,"-"))))))))</f>
        <v>-</v>
      </c>
      <c r="T10" s="76" t="str">
        <f>IF(I10=A18,E18,IF(I10=A19,E19,IF(I10=A20,E20,IF(I10=A21,E21,IF(I10=A22,E22,IF(I10=A23,E23,IF(I10=A24,E24,IF(I10=A17,E17,"-"))))))))</f>
        <v>-</v>
      </c>
      <c r="U10" s="76" t="str">
        <f>IF(I10=A18,F18,IF(I10=A19,F19,IF(I10=A20,F20,IF(I10=A21,F21,IF(I10=A22,F22,IF(I10=A23,F23,IF(I10=A24,F24,IF(I10=A17,F17,"-"))))))))</f>
        <v>-</v>
      </c>
      <c r="V10" s="92" t="str">
        <f>IF(I10=A18,G18,IF(I10=A19,G19,IF(I10=A20,G20,IF(I10=A21,G21,IF(I10=A22,G22,IF(I10=A23,G23,IF(I10=A24,G24,IF(I10=A17,G17,"-"))))))))</f>
        <v>-</v>
      </c>
      <c r="W10" s="76" t="str">
        <f>IF(I10=A18,H18,IF(I10=A19,H19,IF(I10=A20,H20,IF(I10=A21,H21,IF(I10=A22,H22,IF(I10=A23,H23,IF(I10=A24,H24,IF(I10=A17,H17,"-"))))))))</f>
        <v>-</v>
      </c>
      <c r="X10" s="282">
        <v>2</v>
      </c>
      <c r="Y10" s="283">
        <f aca="true" t="shared" si="6" ref="Y10:Y24">I10</f>
        <v>3</v>
      </c>
      <c r="Z10" s="278" t="str">
        <f t="shared" si="0"/>
        <v>ЧЕКИНЁВ</v>
      </c>
      <c r="AA10" s="279" t="str">
        <f t="shared" si="1"/>
        <v>Александр Иванович</v>
      </c>
      <c r="AB10" s="279" t="str">
        <f t="shared" si="2"/>
        <v>Тульская, Тула</v>
      </c>
      <c r="AC10" s="258" t="str">
        <f t="shared" si="2"/>
        <v>Д</v>
      </c>
      <c r="AD10" s="258" t="str">
        <f t="shared" si="3"/>
        <v>МС</v>
      </c>
      <c r="AE10" s="275">
        <f t="shared" si="4"/>
        <v>32671</v>
      </c>
      <c r="AF10" s="255" t="str">
        <f t="shared" si="5"/>
        <v>Максимов А.М., Бородаенко В.Н.</v>
      </c>
      <c r="AG10" s="286">
        <v>2</v>
      </c>
    </row>
    <row r="11" spans="1:33" s="37" customFormat="1" ht="16.5">
      <c r="A11" s="53">
        <f>Взв!B12</f>
        <v>3</v>
      </c>
      <c r="B11" s="48" t="str">
        <f>Взв!C12</f>
        <v>ЧЕКИНЁВ</v>
      </c>
      <c r="C11" s="49" t="str">
        <f>Взв!D12</f>
        <v>Александр Иванович</v>
      </c>
      <c r="D11" s="56" t="str">
        <f>Взв!E12</f>
        <v>Тульская, Тула</v>
      </c>
      <c r="E11" s="56" t="str">
        <f>Взв!F12</f>
        <v>Д</v>
      </c>
      <c r="F11" s="50" t="str">
        <f>Взв!G12</f>
        <v>МС</v>
      </c>
      <c r="G11" s="91">
        <f>Взв!H12</f>
        <v>32671</v>
      </c>
      <c r="H11" s="47" t="str">
        <f>Взв!I12</f>
        <v>Максимов А.М., Бородаенко В.Н.</v>
      </c>
      <c r="I11" s="77">
        <f>IF(ISBLANK(Ход!AE47),"-",Ход!AE47)</f>
        <v>5</v>
      </c>
      <c r="J11" s="78" t="str">
        <f>IF(I11=A11,B11,IF(I11=A12,B12,IF(I11=A13,B13,IF(I11=A14,B14,IF(I11=A15,B15,IF(I11=A16,B16,IF(I11=A9,B9,IF(I11=A10,B10,"-"))))))))</f>
        <v>МАРЧЕНКО</v>
      </c>
      <c r="K11" s="76" t="str">
        <f>IF(I11=A11,C11,IF(I11=A12,C12,IF(I11=A13,C13,IF(I11=A14,C14,IF(I11=A15,C15,IF(I11=A16,C16,IF(I11=A9,C9,IF(I11=A10,C10,"-"))))))))</f>
        <v>Иван Николаевич</v>
      </c>
      <c r="L11" s="80" t="str">
        <f>IF(I11=A11,D11,IF(I11=A12,D12,IF(I11=A13,D13,IF(I11=A14,D14,IF(I11=A15,D15,IF(I11=A16,D16,IF(I11=A9,D9,IF(I11=A10,D10,"-"))))))))</f>
        <v>Тульская, Тула</v>
      </c>
      <c r="M11" s="80" t="str">
        <f>IF(I11=A11,E11,IF(I11=A12,E12,IF(I11=A13,E13,IF(I11=A14,E14,IF(I11=A15,E15,IF(I11=A16,E16,IF(I11=A9,E9,IF(I11=A10,E10,"-"))))))))</f>
        <v>Д</v>
      </c>
      <c r="N11" s="76" t="str">
        <f>IF(I11=A11,F11,IF(I11=A12,F12,IF(I11=A13,F13,IF(I11=A14,F14,IF(I11=A15,F15,IF(I11=A16,F16,IF(I11=A9,F9,IF(I11=A10,F10,"-"))))))))</f>
        <v>МС</v>
      </c>
      <c r="O11" s="92">
        <f>IF(I11=A11,G11,IF(I11=A12,G12,IF(I11=A13,G13,IF(I11=A14,G14,IF(I11=A15,G15,IF(I11=A16,G16,IF(I11=A9,G9,IF(I11=A10,G10,"-"))))))))</f>
        <v>31965</v>
      </c>
      <c r="P11" s="76" t="str">
        <f>IF(I11=A11,H11,IF(I11=A12,H12,IF(I11=A13,H13,IF(I11=A14,H14,IF(I11=A15,H15,IF(I11=A16,H16,IF(I11=A9,H9,IF(I11=A10,H10,"-"))))))))</f>
        <v>Самборский С.В.</v>
      </c>
      <c r="Q11" s="78" t="str">
        <f>IF(I11=A19,B19,IF(I11=A20,B20,IF(I11=A21,B21,IF(I11=A22,B22,IF(I11=A23,B23,IF(I11=A24,B24,IF(I11=A17,B17,IF(I11=A18,B18,"-"))))))))</f>
        <v>-</v>
      </c>
      <c r="R11" s="76" t="str">
        <f>IF(I11=A19,C19,IF(I11=A20,C20,IF(I11=A21,C21,IF(I11=A22,C22,IF(I11=A23,C23,IF(I11=A24,C24,IF(I11=A17,C17,IF(I11=A18,C18,"-"))))))))</f>
        <v>-</v>
      </c>
      <c r="S11" s="76" t="str">
        <f>IF(I11=A19,D19,IF(I11=A20,D20,IF(I11=A21,D21,IF(I11=A22,D22,IF(I11=A23,D23,IF(I11=A24,D24,IF(I11=A17,D17,IF(I11=A18,D18,"-"))))))))</f>
        <v>-</v>
      </c>
      <c r="T11" s="76" t="str">
        <f>IF(I11=A19,E19,IF(I11=A20,E20,IF(I11=A21,E21,IF(I11=A22,E22,IF(I11=A23,E23,IF(I11=A24,E24,IF(I11=A17,E17,IF(I11=A18,E18,"-"))))))))</f>
        <v>-</v>
      </c>
      <c r="U11" s="76" t="str">
        <f>IF(I11=A19,F19,IF(I11=A20,F20,IF(I11=A21,F21,IF(I11=A22,F22,IF(I11=A23,F23,IF(I11=A24,F24,IF(I11=A17,F17,IF(I11=A18,F18,"-"))))))))</f>
        <v>-</v>
      </c>
      <c r="V11" s="92" t="str">
        <f>IF(I11=A19,G19,IF(I11=A20,G20,IF(I11=A21,G21,IF(I11=A22,G22,IF(I11=A23,G23,IF(I11=A24,G24,IF(I11=A17,G17,IF(I11=A18,G18,"-"))))))))</f>
        <v>-</v>
      </c>
      <c r="W11" s="76" t="str">
        <f>IF(I11=A19,H19,IF(I11=A20,H20,IF(I11=A21,H21,IF(I11=A22,H22,IF(I11=A23,H23,IF(I11=A24,H24,IF(I11=A17,H17,IF(I11=A18,H18,"-"))))))))</f>
        <v>-</v>
      </c>
      <c r="X11" s="282">
        <v>3</v>
      </c>
      <c r="Y11" s="283">
        <f t="shared" si="6"/>
        <v>5</v>
      </c>
      <c r="Z11" s="278" t="str">
        <f t="shared" si="0"/>
        <v>МАРЧЕНКО</v>
      </c>
      <c r="AA11" s="279" t="str">
        <f t="shared" si="1"/>
        <v>Иван Николаевич</v>
      </c>
      <c r="AB11" s="279" t="str">
        <f t="shared" si="2"/>
        <v>Тульская, Тула</v>
      </c>
      <c r="AC11" s="258" t="str">
        <f t="shared" si="2"/>
        <v>Д</v>
      </c>
      <c r="AD11" s="258" t="str">
        <f t="shared" si="3"/>
        <v>МС</v>
      </c>
      <c r="AE11" s="275">
        <f t="shared" si="4"/>
        <v>31965</v>
      </c>
      <c r="AF11" s="255" t="str">
        <f t="shared" si="5"/>
        <v>Самборский С.В.</v>
      </c>
      <c r="AG11" s="286">
        <v>3</v>
      </c>
    </row>
    <row r="12" spans="1:33" s="37" customFormat="1" ht="16.5">
      <c r="A12" s="53">
        <f>Взв!B13</f>
        <v>4</v>
      </c>
      <c r="B12" s="48" t="str">
        <f>Взв!C13</f>
        <v>ЦАРЕВ</v>
      </c>
      <c r="C12" s="49" t="str">
        <f>Взв!D13</f>
        <v>Александр Валерьевич</v>
      </c>
      <c r="D12" s="56" t="str">
        <f>Взв!E13</f>
        <v>Тульская, Тула</v>
      </c>
      <c r="E12" s="56" t="str">
        <f>Взв!F13</f>
        <v>РССС</v>
      </c>
      <c r="F12" s="50" t="str">
        <f>Взв!G13</f>
        <v>КМС</v>
      </c>
      <c r="G12" s="91">
        <f>Взв!H13</f>
        <v>32975</v>
      </c>
      <c r="H12" s="47" t="str">
        <f>Взв!I13</f>
        <v>Абрамов С.Л., Грызлов Д.А.</v>
      </c>
      <c r="I12" s="79">
        <f>IF(ISBLANK(Ход!AE57),"-",Ход!AE57)</f>
        <v>1</v>
      </c>
      <c r="J12" s="78" t="str">
        <f>IF(I12=A12,B12,IF(I12=A13,B13,IF(I12=A14,B14,IF(I12=A15,B15,IF(I12=A16,B16,IF(I12=A9,B9,IF(I12=A10,B10,IF(I12=A11,B11,"-"))))))))</f>
        <v>БАТАЛОВ</v>
      </c>
      <c r="K12" s="76" t="str">
        <f>IF(I12=A12,C12,IF(I12=A13,C13,IF(I12=A14,C14,IF(I12=A15,C15,IF(I12=A16,C16,IF(I12=A9,C9,IF(I12=A10,C10,IF(I12=A11,C11,"-"))))))))</f>
        <v>Омар Гаджиевич</v>
      </c>
      <c r="L12" s="80" t="str">
        <f>IF(I12=A12,D12,IF(I12=A13,D13,IF(I12=A14,D14,IF(I12=A15,D15,IF(I12=A16,D16,IF(I12=A9,D9,IF(I12=A10,D10,IF(I12=A11,D11,"-"))))))))</f>
        <v>Брянская, Брянск</v>
      </c>
      <c r="M12" s="80" t="str">
        <f>IF(I12=A12,E12,IF(I12=A13,E13,IF(I12=A14,E14,IF(I12=A15,E15,IF(I12=A16,E16,IF(I12=A9,E9,IF(I12=A10,E10,IF(I12=A11,E11,"-"))))))))</f>
        <v>Л</v>
      </c>
      <c r="N12" s="76" t="str">
        <f>IF(I12=A12,F12,IF(I12=A13,F13,IF(I12=A14,F14,IF(I12=A15,F15,IF(I12=A16,F16,IF(I12=A9,F9,IF(I12=A10,F10,IF(I12=A11,F11,"-"))))))))</f>
        <v>КМС</v>
      </c>
      <c r="O12" s="92">
        <f>IF(I12=A12,G12,IF(I12=A13,G13,IF(I12=A14,G14,IF(I12=A15,G15,IF(I12=A16,G16,IF(I12=A9,G9,IF(I12=A10,G10,IF(I12=A11,G11,"-"))))))))</f>
        <v>31339</v>
      </c>
      <c r="P12" s="76" t="str">
        <f>IF(I12=A12,H12,IF(I12=A13,H13,IF(I12=A14,H14,IF(I12=A15,H15,IF(I12=A16,H16,IF(I12=A9,H9,IF(I12=A10,H10,IF(I12=A11,H11,"-"))))))))</f>
        <v>Сафронов В.В.</v>
      </c>
      <c r="Q12" s="78" t="str">
        <f>IF(I12=A20,B20,IF(I12=A21,B21,IF(I12=A22,B22,IF(I12=A23,B23,IF(I12=A24,B24,IF(I12=A18,B18,IF(I12=A17,B17,IF(I12=A19,B19,"-"))))))))</f>
        <v>-</v>
      </c>
      <c r="R12" s="76" t="str">
        <f>IF(I12=A20,C20,IF(I12=A21,C21,IF(I12=A22,C22,IF(I12=A23,C23,IF(I12=A24,C24,IF(I12=A17,C17,IF(I12=A18,C18,IF(I12=A19,C19,"-"))))))))</f>
        <v>-</v>
      </c>
      <c r="S12" s="76" t="str">
        <f>IF(I12=A20,D20,IF(I12=A21,D21,IF(I12=A22,D22,IF(I12=A23,D23,IF(I12=A24,D24,IF(I12=A17,D17,IF(I12=A18,D18,IF(I12=A19,D19,"-"))))))))</f>
        <v>-</v>
      </c>
      <c r="T12" s="76" t="str">
        <f>IF(I12=A20,E20,IF(I12=A21,E21,IF(I12=A22,E22,IF(I12=A23,E23,IF(I12=A24,E24,IF(I12=A17,E17,IF(I12=A18,E18,IF(I12=A19,E19,"-"))))))))</f>
        <v>-</v>
      </c>
      <c r="U12" s="76" t="str">
        <f>IF(I12=A20,F20,IF(I12=A21,F21,IF(I12=A22,F22,IF(I12=A23,F23,IF(I12=A24,F24,IF(I12=A17,F17,IF(I12=A18,F18,IF(I12=A19,F19,"-"))))))))</f>
        <v>-</v>
      </c>
      <c r="V12" s="92" t="str">
        <f>IF(I12=A20,G20,IF(I12=A21,G21,IF(I12=A22,G22,IF(I12=A23,G23,IF(I12=A24,G24,IF(I12=A17,G17,IF(I12=A18,G18,IF(I12=A19,G19,"-"))))))))</f>
        <v>-</v>
      </c>
      <c r="W12" s="76" t="str">
        <f>IF(I12=A20,H20,IF(I12=A21,H21,IF(I12=A22,H22,IF(I12=A23,H23,IF(I12=A24,H24,IF(I12=A17,H17,IF(I12=A18,H18,IF(I12=A19,H19,"-"))))))))</f>
        <v>-</v>
      </c>
      <c r="X12" s="282">
        <v>4</v>
      </c>
      <c r="Y12" s="283">
        <f t="shared" si="6"/>
        <v>1</v>
      </c>
      <c r="Z12" s="278" t="str">
        <f t="shared" si="0"/>
        <v>БАТАЛОВ</v>
      </c>
      <c r="AA12" s="279" t="str">
        <f t="shared" si="1"/>
        <v>Омар Гаджиевич</v>
      </c>
      <c r="AB12" s="279" t="str">
        <f t="shared" si="2"/>
        <v>Брянская, Брянск</v>
      </c>
      <c r="AC12" s="258" t="str">
        <f t="shared" si="2"/>
        <v>Л</v>
      </c>
      <c r="AD12" s="258" t="str">
        <f t="shared" si="3"/>
        <v>КМС</v>
      </c>
      <c r="AE12" s="275">
        <f t="shared" si="4"/>
        <v>31339</v>
      </c>
      <c r="AF12" s="255" t="str">
        <f t="shared" si="5"/>
        <v>Сафронов В.В.</v>
      </c>
      <c r="AG12" s="286">
        <v>3</v>
      </c>
    </row>
    <row r="13" spans="1:33" s="37" customFormat="1" ht="16.5">
      <c r="A13" s="53">
        <f>Взв!B14</f>
        <v>5</v>
      </c>
      <c r="B13" s="48" t="str">
        <f>Взв!C14</f>
        <v>МАРЧЕНКО</v>
      </c>
      <c r="C13" s="49" t="str">
        <f>Взв!D14</f>
        <v>Иван Николаевич</v>
      </c>
      <c r="D13" s="56" t="str">
        <f>Взв!E14</f>
        <v>Тульская, Тула</v>
      </c>
      <c r="E13" s="56" t="str">
        <f>Взв!F14</f>
        <v>Д</v>
      </c>
      <c r="F13" s="50" t="str">
        <f>Взв!G14</f>
        <v>МС</v>
      </c>
      <c r="G13" s="91">
        <f>Взв!H14</f>
        <v>31965</v>
      </c>
      <c r="H13" s="47" t="str">
        <f>Взв!I14</f>
        <v>Самборский С.В.</v>
      </c>
      <c r="I13" s="79">
        <f>IF(Ход!AE47=Ход!U45,Ход!U49,IF(Ход!AE47=Ход!U49,Ход!U45,"-"))</f>
        <v>6</v>
      </c>
      <c r="J13" s="78" t="str">
        <f>IF(I13=A13,B13,IF(I13=A14,B14,IF(I13=A15,B15,IF(I13=A16,B16,IF(I13=A9,B9,IF(I13=A10,B10,IF(I13=A11,B11,IF(I13=A12,B12,"-"))))))))</f>
        <v>МАНЧЕНКОВ</v>
      </c>
      <c r="K13" s="76" t="str">
        <f>IF(I13=A13,C13,IF(I13=A14,C14,IF(I13=A15,C15,IF(I13=A16,C16,IF(I13=A9,C9,IF(I13=A10,C10,IF(I13=A11,C11,IF(I13=A12,C12,"-"))))))))</f>
        <v>Иван Владимирович</v>
      </c>
      <c r="L13" s="80" t="str">
        <f>IF(I13=A13,D13,IF(I13=A14,D14,IF(I13=A15,D15,IF(I13=A16,D16,IF(I13=A9,D9,IF(I13=A10,D10,IF(I13=A11,D11,IF(I13=A12,D12,"-"))))))))</f>
        <v>Тульская, Тула</v>
      </c>
      <c r="M13" s="80" t="str">
        <f>IF(I13=A13,E13,IF(I13=A14,E14,IF(I13=A15,E15,IF(I13=A16,E16,IF(I13=A9,E9,IF(I13=A10,E10,IF(I13=A11,E11,IF(I13=A12,E12,"-"))))))))</f>
        <v>Д</v>
      </c>
      <c r="N13" s="76" t="str">
        <f>IF(I13=A13,F13,IF(I13=A14,F14,IF(I13=A15,F15,IF(I13=A16,F16,IF(I13=A9,F9,IF(I13=A10,F10,IF(I13=A11,F11,IF(I13=A12,F12,"-"))))))))</f>
        <v>МС</v>
      </c>
      <c r="O13" s="92">
        <f>IF(I13=A13,G13,IF(I13=A14,G14,IF(I13=A15,G15,IF(I13=A16,G16,IF(I13=A9,G9,IF(I13=A10,G10,IF(I13=A11,G11,IF(I13=A12,G12,"-"))))))))</f>
        <v>33128</v>
      </c>
      <c r="P13" s="76" t="str">
        <f>IF(I13=A13,H13,IF(I13=A14,H14,IF(I13=A15,H15,IF(I13=A16,H16,IF(I13=A9,H9,IF(I13=A10,H10,IF(I13=A11,H11,IF(I13=A12,H12,"-"))))))))</f>
        <v>Самборский С.В.</v>
      </c>
      <c r="Q13" s="78" t="str">
        <f>IF(I13=A21,B21,IF(I13=A22,B22,IF(I13=A23,B23,IF(I13=A24,B24,IF(I13=A17,B17,IF(I13=A19,B19,IF(I13=A18,B18,IF(I13=A20,B20,"-"))))))))</f>
        <v>-</v>
      </c>
      <c r="R13" s="76" t="str">
        <f>IF(I13=A21,C21,IF(I13=A22,C22,IF(I13=A23,C23,IF(I13=A24,C24,IF(I13=A17,C17,IF(I13=A18,C18,IF(I13=A19,C19,IF(I13=A20,C20,"-"))))))))</f>
        <v>-</v>
      </c>
      <c r="S13" s="76" t="str">
        <f>IF(I13=A21,D21,IF(I13=A22,D22,IF(I13=A23,D23,IF(I13=A24,D24,IF(I13=A17,D17,IF(I13=A18,D18,IF(I13=A19,D19,IF(I13=A20,D20,"-"))))))))</f>
        <v>-</v>
      </c>
      <c r="T13" s="76" t="str">
        <f>IF(I13=A21,E21,IF(I13=A22,E22,IF(I13=A23,E23,IF(I13=A24,E24,IF(I13=A17,E17,IF(I13=A18,E18,IF(I13=A19,E19,IF(I13=A20,E20,"-"))))))))</f>
        <v>-</v>
      </c>
      <c r="U13" s="76" t="str">
        <f>IF(I13=A21,F21,IF(I13=A22,F22,IF(I13=A23,F23,IF(I13=A24,F24,IF(I13=A17,F17,IF(I13=A18,F18,IF(I13=A19,F19,IF(I13=A20,F20,"-"))))))))</f>
        <v>-</v>
      </c>
      <c r="V13" s="92" t="str">
        <f>IF(I13=A21,G21,IF(I13=A22,G22,IF(I13=A23,G23,IF(I13=A24,G24,IF(I13=A17,G17,IF(I13=A18,G18,IF(I13=A19,G19,IF(I13=A20,G20,"-"))))))))</f>
        <v>-</v>
      </c>
      <c r="W13" s="76" t="str">
        <f>IF(I13=A21,H21,IF(I13=A22,H22,IF(I13=A23,H23,IF(I13=A24,H24,IF(I13=A17,H17,IF(I13=A18,H18,IF(I13=A19,H19,IF(I13=A20,H20,"-"))))))))</f>
        <v>-</v>
      </c>
      <c r="X13" s="282">
        <v>5</v>
      </c>
      <c r="Y13" s="283">
        <f t="shared" si="6"/>
        <v>6</v>
      </c>
      <c r="Z13" s="278" t="str">
        <f t="shared" si="0"/>
        <v>МАНЧЕНКОВ</v>
      </c>
      <c r="AA13" s="279" t="str">
        <f t="shared" si="1"/>
        <v>Иван Владимирович</v>
      </c>
      <c r="AB13" s="279" t="str">
        <f t="shared" si="2"/>
        <v>Тульская, Тула</v>
      </c>
      <c r="AC13" s="258" t="str">
        <f t="shared" si="2"/>
        <v>Д</v>
      </c>
      <c r="AD13" s="258" t="str">
        <f t="shared" si="3"/>
        <v>МС</v>
      </c>
      <c r="AE13" s="275">
        <f t="shared" si="4"/>
        <v>33128</v>
      </c>
      <c r="AF13" s="255" t="str">
        <f t="shared" si="5"/>
        <v>Самборский С.В.</v>
      </c>
      <c r="AG13" s="286">
        <v>5</v>
      </c>
    </row>
    <row r="14" spans="1:33" s="37" customFormat="1" ht="16.5">
      <c r="A14" s="53">
        <f>Взв!B15</f>
        <v>6</v>
      </c>
      <c r="B14" s="48" t="str">
        <f>Взв!C15</f>
        <v>МАНЧЕНКОВ</v>
      </c>
      <c r="C14" s="49" t="str">
        <f>Взв!D15</f>
        <v>Иван Владимирович</v>
      </c>
      <c r="D14" s="56" t="str">
        <f>Взв!E15</f>
        <v>Тульская, Тула</v>
      </c>
      <c r="E14" s="56" t="str">
        <f>Взв!F15</f>
        <v>Д</v>
      </c>
      <c r="F14" s="50" t="str">
        <f>Взв!G15</f>
        <v>МС</v>
      </c>
      <c r="G14" s="91">
        <f>Взв!H15</f>
        <v>33128</v>
      </c>
      <c r="H14" s="47" t="str">
        <f>Взв!I15</f>
        <v>Самборский С.В.</v>
      </c>
      <c r="I14" s="79">
        <f>IF(Ход!AE57=Ход!U55,Ход!U59,IF(Ход!AE57=Ход!U59,Ход!U55,"-"))</f>
        <v>12</v>
      </c>
      <c r="J14" s="78" t="str">
        <f>IF(I14=A14,B14,IF(I14=A15,B15,IF(I14=A16,B16,IF(I14=A9,B9,IF(I14=A10,B10,IF(I14=A11,B11,IF(I14=A12,B12,IF(I14=A13,B13,"-"))))))))</f>
        <v>-</v>
      </c>
      <c r="K14" s="76" t="str">
        <f>IF(I14=A14,C14,IF(I14=A15,C15,IF(I14=A16,C16,IF(I14=A9,C9,IF(I14=A10,C10,IF(I14=A11,C11,IF(I14=A12,C12,IF(I14=A13,C13,"-"))))))))</f>
        <v>-</v>
      </c>
      <c r="L14" s="80" t="str">
        <f>IF(I14=A14,D14,IF(I14=A15,D15,IF(I14=A16,D16,IF(I14=A9,D9,IF(I14=A10,D10,IF(I14=A11,D11,IF(I14=A12,D12,IF(I14=A13,D13,"-"))))))))</f>
        <v>-</v>
      </c>
      <c r="M14" s="80" t="str">
        <f>IF(I14=A14,E14,IF(I14=A15,E15,IF(I14=A16,E16,IF(I14=A9,E9,IF(I14=A10,E10,IF(I14=A11,E11,IF(I14=A12,E12,IF(I14=A13,E13,"-"))))))))</f>
        <v>-</v>
      </c>
      <c r="N14" s="76" t="str">
        <f>IF(I14=A14,F14,IF(I14=A15,F15,IF(I14=A16,F16,IF(I14=A9,F9,IF(I14=A10,F10,IF(I14=A11,F11,IF(I14=A12,F12,IF(I14=A13,F13,"-"))))))))</f>
        <v>-</v>
      </c>
      <c r="O14" s="92" t="str">
        <f>IF(I14=A14,G14,IF(I14=A15,G15,IF(I14=A16,G16,IF(I14=A9,G9,IF(I14=A10,G10,IF(I14=A11,G11,IF(I14=A12,G12,IF(I14=A13,G13,"-"))))))))</f>
        <v>-</v>
      </c>
      <c r="P14" s="76" t="str">
        <f>IF(I14=A14,H14,IF(I14=A15,H15,IF(I14=A16,H16,IF(I14=A9,H9,IF(I14=A10,H10,IF(I14=A11,H11,IF(I14=A12,H12,IF(I14=A13,H13,"-"))))))))</f>
        <v>-</v>
      </c>
      <c r="Q14" s="78" t="str">
        <f>IF(I14=A22,B22,IF(I14=A23,B23,IF(I14=A24,B24,IF(I14=A17,B17,IF(I14=A18,B18,IF(I14=A20,B20,IF(I14=A19,B19,IF(I14=A21,B21,"-"))))))))</f>
        <v>ШАЛУНОВ</v>
      </c>
      <c r="R14" s="76" t="str">
        <f>IF(I14=A22,C22,IF(I14=A23,C23,IF(I14=A24,C24,IF(I14=A17,C17,IF(I14=A18,C18,IF(I14=A19,C19,IF(I14=A20,C20,IF(I14=A21,C21,"-"))))))))</f>
        <v>Дмитрий Владимирович</v>
      </c>
      <c r="S14" s="76" t="str">
        <f>IF(I14=A22,D22,IF(I14=A23,D23,IF(I14=A24,D24,IF(I14=A17,D17,IF(I14=A18,D18,IF(I14=A19,D19,IF(I14=A20,D20,IF(I14=A21,D21,"-"))))))))</f>
        <v>Москва, МЭИ(ТУ)</v>
      </c>
      <c r="T14" s="76" t="str">
        <f>IF(I14=A22,E22,IF(I14=A23,E23,IF(I14=A24,E24,IF(I14=A17,E17,IF(I14=A18,E18,IF(I14=A19,E19,IF(I14=A20,E20,IF(I14=A21,E21,"-"))))))))</f>
        <v>РССС</v>
      </c>
      <c r="U14" s="76" t="str">
        <f>IF(I14=A22,F22,IF(I14=A23,F23,IF(I14=A24,F24,IF(I14=A17,F17,IF(I14=A18,F18,IF(I14=A19,F19,IF(I14=A20,F20,IF(I14=A21,F21,"-"))))))))</f>
        <v>КМС</v>
      </c>
      <c r="V14" s="92" t="str">
        <f>IF(I14=A22,G22,IF(I14=A23,G23,IF(I14=A24,G24,IF(I14=A17,G17,IF(I14=A18,G18,IF(I14=A19,G19,IF(I14=A20,G20,IF(I14=A21,G21,"-"))))))))</f>
        <v>03.06.1989</v>
      </c>
      <c r="W14" s="76" t="str">
        <f>IF(I14=A22,H22,IF(I14=A23,H23,IF(I14=A24,H24,IF(I14=A17,H17,IF(I14=A18,H18,IF(I14=A19,H19,IF(I14=A20,H20,IF(I14=A21,H21,"-"))))))))</f>
        <v>Архипов В.К.</v>
      </c>
      <c r="X14" s="282">
        <v>6</v>
      </c>
      <c r="Y14" s="283">
        <f t="shared" si="6"/>
        <v>12</v>
      </c>
      <c r="Z14" s="278" t="str">
        <f t="shared" si="0"/>
        <v>ШАЛУНОВ</v>
      </c>
      <c r="AA14" s="279" t="str">
        <f t="shared" si="1"/>
        <v>Дмитрий Владимирович</v>
      </c>
      <c r="AB14" s="279" t="str">
        <f t="shared" si="2"/>
        <v>Москва, МЭИ(ТУ)</v>
      </c>
      <c r="AC14" s="258" t="str">
        <f t="shared" si="2"/>
        <v>РССС</v>
      </c>
      <c r="AD14" s="258" t="str">
        <f t="shared" si="3"/>
        <v>КМС</v>
      </c>
      <c r="AE14" s="275" t="str">
        <f t="shared" si="4"/>
        <v>03.06.1989</v>
      </c>
      <c r="AF14" s="255" t="str">
        <f t="shared" si="5"/>
        <v>Архипов В.К.</v>
      </c>
      <c r="AG14" s="286">
        <v>5</v>
      </c>
    </row>
    <row r="15" spans="1:33" s="37" customFormat="1" ht="16.5">
      <c r="A15" s="53">
        <f>Взв!B16</f>
        <v>7</v>
      </c>
      <c r="B15" s="48" t="str">
        <f>Взв!C16</f>
        <v>ВАРАНКИН</v>
      </c>
      <c r="C15" s="49" t="str">
        <f>Взв!D16</f>
        <v>Владимир Ильич</v>
      </c>
      <c r="D15" s="56" t="str">
        <f>Взв!E16</f>
        <v>Тульская, Алексин</v>
      </c>
      <c r="E15" s="56" t="str">
        <f>Взв!F16</f>
        <v>нет</v>
      </c>
      <c r="F15" s="50" t="str">
        <f>Взв!G16</f>
        <v>КМС</v>
      </c>
      <c r="G15" s="91">
        <f>Взв!H16</f>
        <v>27863</v>
      </c>
      <c r="H15" s="47" t="str">
        <f>Взв!I16</f>
        <v>Орленко Е.А.</v>
      </c>
      <c r="I15" s="79">
        <f>IF(ISBLANK(Ход!U45),"-",IF(Ход!K43=Ход!U45,Ход!K47,IF(Ход!K47=Ход!U45,Ход!K43,)))</f>
        <v>11</v>
      </c>
      <c r="J15" s="78" t="str">
        <f>IF(I15=A15,B15,IF(I15=A16,B16,IF(I15=A9,B9,IF(I15=A10,B10,IF(I15=A11,B11,IF(I15=A12,B12,IF(I15=A13,B13,IF(I15=A14,B14,"-"))))))))</f>
        <v>-</v>
      </c>
      <c r="K15" s="76" t="str">
        <f>IF(I15=A15,C15,IF(I15=A16,C16,IF(I15=A9,C9,IF(I15=A10,C10,IF(I15=A11,C11,IF(I15=A12,C12,IF(I15=A13,C13,IF(I15=A14,C14,"-"))))))))</f>
        <v>-</v>
      </c>
      <c r="L15" s="80" t="str">
        <f>IF(I15=A15,D15,IF(I15=A16,D16,IF(I15=A9,D9,IF(I15=A10,D10,IF(I15=A11,D11,IF(I15=A12,D12,IF(I15=A13,D13,IF(I15=A14,D14,"-"))))))))</f>
        <v>-</v>
      </c>
      <c r="M15" s="80" t="str">
        <f>IF(I15=A15,E15,IF(I15=A16,E16,IF(I15=A9,E9,IF(I15=A10,E10,IF(I15=A11,E11,IF(I15=A12,E12,IF(I15=A13,E13,IF(I15=A14,E14,"-"))))))))</f>
        <v>-</v>
      </c>
      <c r="N15" s="76" t="str">
        <f>IF(I15=A15,F15,IF(I15=A16,F16,IF(I15=A9,F9,IF(I15=A10,F10,IF(I15=A11,F11,IF(I15=A12,F12,IF(I15=A13,F13,IF(I15=A14,F14,"-"))))))))</f>
        <v>-</v>
      </c>
      <c r="O15" s="92" t="str">
        <f>IF(I15=A15,G15,IF(I15=A16,G16,IF(I15=A9,G9,IF(I15=A10,G10,IF(I15=A11,G11,IF(I15=A12,G12,IF(I15=A13,G13,IF(I15=A14,G14,"-"))))))))</f>
        <v>-</v>
      </c>
      <c r="P15" s="76" t="str">
        <f>IF(I15=A15,H15,IF(I15=A16,H16,IF(I15=A9,H9,IF(I15=A10,H10,IF(I15=A11,H11,IF(I15=A12,H12,IF(I15=A13,H13,IF(I15=A14,H14,"-"))))))))</f>
        <v>-</v>
      </c>
      <c r="Q15" s="78" t="str">
        <f>IF(I15=A23,B23,IF(I15=A24,B24,IF(I15=A17,B17,IF(I15=A18,B18,IF(I15=A19,B19,IF(I15=A21,B21,IF(I15=A20,B20,IF(I15=A22,B22,"-"))))))))</f>
        <v>МИХАЙЛОВ</v>
      </c>
      <c r="R15" s="76" t="str">
        <f>IF(I15=A23,C23,IF(I15=A24,C24,IF(I15=A17,C17,IF(I15=A18,C18,IF(I15=A19,C19,IF(I15=A20,C20,IF(I15=A21,C21,IF(I15=A22,C22,"-"))))))))</f>
        <v>Иван Евгеньевич</v>
      </c>
      <c r="S15" s="76" t="str">
        <f>IF(I15=A23,D23,IF(I15=A24,D24,IF(I15=A17,D17,IF(I15=A18,D18,IF(I15=A19,D19,IF(I15=A20,D20,IF(I15=A21,D21,IF(I15=A22,D22,"-"))))))))</f>
        <v>Орловская, Орел</v>
      </c>
      <c r="T15" s="76" t="str">
        <f>IF(I15=A23,E23,IF(I15=A24,E24,IF(I15=A17,E17,IF(I15=A18,E18,IF(I15=A19,E19,IF(I15=A20,E20,IF(I15=A21,E21,IF(I15=A22,E22,"-"))))))))</f>
        <v>ЮР</v>
      </c>
      <c r="U15" s="76" t="str">
        <f>IF(I15=A23,F23,IF(I15=A24,F24,IF(I15=A17,F17,IF(I15=A18,F18,IF(I15=A19,F19,IF(I15=A20,F20,IF(I15=A21,F21,IF(I15=A22,F22,"-"))))))))</f>
        <v>КМС</v>
      </c>
      <c r="V15" s="92">
        <f>IF(I15=A23,G23,IF(I15=A24,G24,IF(I15=A17,G17,IF(I15=A18,G18,IF(I15=A19,G19,IF(I15=A20,G20,IF(I15=A21,G21,IF(I15=A22,G22,"-"))))))))</f>
        <v>32026</v>
      </c>
      <c r="W15" s="76" t="str">
        <f>IF(I15=A23,H23,IF(I15=A24,H24,IF(I15=A17,H17,IF(I15=A18,H18,IF(I15=A19,H19,IF(I15=A20,H20,IF(I15=A21,H21,IF(I15=A22,H22,"-"))))))))</f>
        <v>Силов А.В.</v>
      </c>
      <c r="X15" s="282">
        <v>7</v>
      </c>
      <c r="Y15" s="283">
        <f t="shared" si="6"/>
        <v>11</v>
      </c>
      <c r="Z15" s="278" t="str">
        <f t="shared" si="0"/>
        <v>МИХАЙЛОВ</v>
      </c>
      <c r="AA15" s="279" t="str">
        <f t="shared" si="1"/>
        <v>Иван Евгеньевич</v>
      </c>
      <c r="AB15" s="279" t="str">
        <f t="shared" si="2"/>
        <v>Орловская, Орел</v>
      </c>
      <c r="AC15" s="258" t="str">
        <f t="shared" si="2"/>
        <v>ЮР</v>
      </c>
      <c r="AD15" s="258" t="str">
        <f t="shared" si="3"/>
        <v>КМС</v>
      </c>
      <c r="AE15" s="275">
        <f t="shared" si="4"/>
        <v>32026</v>
      </c>
      <c r="AF15" s="255" t="str">
        <f t="shared" si="5"/>
        <v>Силов А.В.</v>
      </c>
      <c r="AG15" s="286">
        <v>7</v>
      </c>
    </row>
    <row r="16" spans="1:33" s="37" customFormat="1" ht="16.5">
      <c r="A16" s="53">
        <f>Взв!B17</f>
        <v>8</v>
      </c>
      <c r="B16" s="48" t="str">
        <f>Взв!C17</f>
        <v>ФИРСОВ</v>
      </c>
      <c r="C16" s="49" t="str">
        <f>Взв!D17</f>
        <v>Виталий Викторович</v>
      </c>
      <c r="D16" s="56" t="str">
        <f>Взв!E17</f>
        <v>Тульская, Тула</v>
      </c>
      <c r="E16" s="56" t="str">
        <f>Взв!F17</f>
        <v>Д</v>
      </c>
      <c r="F16" s="50" t="str">
        <f>Взв!G17</f>
        <v>КМС</v>
      </c>
      <c r="G16" s="91">
        <f>Взв!H17</f>
        <v>33186</v>
      </c>
      <c r="H16" s="47" t="str">
        <f>Взв!I17</f>
        <v>Максимов А.М., Бородаенко В.Н.</v>
      </c>
      <c r="I16" s="79">
        <f>IF(ISBLANK(Ход!U55),"-",IF(Ход!U55=Ход!K53,Ход!K57,IF(Ход!U55=Ход!K57,Ход!K53,"-")))</f>
        <v>14</v>
      </c>
      <c r="J16" s="78" t="str">
        <f>IF(I16=A16,B16,IF(I16=A9,B9,IF(I16=A10,B10,IF(I16=A11,B11,IF(I16=A12,B12,IF(I16=A13,B13,IF(I16=A14,B14,IF(I16=A15,B15,"-"))))))))</f>
        <v>-</v>
      </c>
      <c r="K16" s="76" t="str">
        <f>IF(I16=A16,C16,IF(I16=A9,C9,IF(I16=A10,C10,IF(I16=A11,C11,IF(I16=A12,C12,IF(I16=A13,C13,IF(I16=A14,C14,IF(I16=A15,C15,"-"))))))))</f>
        <v>-</v>
      </c>
      <c r="L16" s="80" t="str">
        <f>IF(I16=A16,D16,IF(I16=A9,D9,IF(I16=A10,D10,IF(I16=A11,D11,IF(I16=A12,D12,IF(I16=A13,D13,IF(I16=A14,D14,IF(I16=A15,D15,"-"))))))))</f>
        <v>-</v>
      </c>
      <c r="M16" s="80" t="str">
        <f>IF(I16=A16,E16,IF(I16=A9,E9,IF(I16=A10,E10,IF(I16=A11,E11,IF(I16=A12,E12,IF(I16=A13,E13,IF(I16=A14,E14,IF(I16=A15,E15,"-"))))))))</f>
        <v>-</v>
      </c>
      <c r="N16" s="76" t="str">
        <f>IF(I16=A16,F16,IF(I16=A9,F9,IF(I16=A10,F10,IF(I16=A11,F11,IF(I16=A12,F12,IF(I16=A13,F13,IF(I16=A14,F14,IF(I16=A15,F15,"-"))))))))</f>
        <v>-</v>
      </c>
      <c r="O16" s="92" t="str">
        <f>IF(I16=A16,G16,IF(I16=A9,G9,IF(I16=A10,G10,IF(I16=A11,G11,IF(I16=A12,G12,IF(I16=A13,G13,IF(I16=A14,G14,IF(I16=A15,G15,"-"))))))))</f>
        <v>-</v>
      </c>
      <c r="P16" s="76" t="str">
        <f>IF(I16=A16,H16,IF(I16=A9,H9,IF(I16=A10,H10,IF(I16=A11,H11,IF(I16=A12,H12,IF(I16=A13,H13,IF(I16=A14,H14,IF(I16=A15,H15,"-"))))))))</f>
        <v>-</v>
      </c>
      <c r="Q16" s="78" t="str">
        <f>IF(I16=A24,B24,IF(I16=A17,B17,IF(I16=A18,B18,IF(I16=A19,B19,IF(I16=A20,B20,IF(I16=A22,B22,IF(I16=A21,B21,IF(I16=A23,B23,"-"))))))))</f>
        <v>БЕЛОВ</v>
      </c>
      <c r="R16" s="76" t="str">
        <f>IF(I16=A24,C24,IF(I16=A17,C17,IF(I16=A18,C18,IF(I16=A19,C19,IF(I16=A20,C20,IF(I16=A21,C21,IF(I16=A22,C22,IF(I16=A23,C23,"-"))))))))</f>
        <v>Дмитрий Андреевич</v>
      </c>
      <c r="S16" s="76" t="str">
        <f>IF(I16=A24,D24,IF(I16=A17,D17,IF(I16=A18,D18,IF(I16=A19,D19,IF(I16=A20,D20,IF(I16=A21,D21,IF(I16=A22,D22,IF(I16=A23,D23,"-"))))))))</f>
        <v>Брянская, Брянск</v>
      </c>
      <c r="T16" s="76" t="str">
        <f>IF(I16=A24,E24,IF(I16=A17,E17,IF(I16=A18,E18,IF(I16=A19,E19,IF(I16=A20,E20,IF(I16=A21,E21,IF(I16=A22,E22,IF(I16=A23,E23,"-"))))))))</f>
        <v>Л</v>
      </c>
      <c r="U16" s="76" t="str">
        <f>IF(I16=A24,F24,IF(I16=A17,F17,IF(I16=A18,F18,IF(I16=A19,F19,IF(I16=A20,F20,IF(I16=A21,F21,IF(I16=A22,F22,IF(I16=A23,F23,"-"))))))))</f>
        <v>КМС</v>
      </c>
      <c r="V16" s="92">
        <f>IF(I16=A24,G24,IF(I16=A17,G17,IF(I16=A18,G18,IF(I16=A19,G19,IF(I16=A20,G20,IF(I16=A21,G21,IF(I16=A22,G22,IF(I16=A23,G23,"-"))))))))</f>
        <v>32430</v>
      </c>
      <c r="W16" s="76" t="str">
        <f>IF(I16=A24,H24,IF(I16=A17,H17,IF(I16=A18,H18,IF(I16=A19,H19,IF(I16=A20,H20,IF(I16=A21,H21,IF(I16=A22,H22,IF(I16=A23,H23,"-"))))))))</f>
        <v>Сафронов В.В.</v>
      </c>
      <c r="X16" s="282">
        <v>8</v>
      </c>
      <c r="Y16" s="283">
        <f t="shared" si="6"/>
        <v>14</v>
      </c>
      <c r="Z16" s="278" t="str">
        <f t="shared" si="0"/>
        <v>БЕЛОВ</v>
      </c>
      <c r="AA16" s="279" t="str">
        <f t="shared" si="1"/>
        <v>Дмитрий Андреевич</v>
      </c>
      <c r="AB16" s="279" t="str">
        <f t="shared" si="2"/>
        <v>Брянская, Брянск</v>
      </c>
      <c r="AC16" s="258" t="str">
        <f t="shared" si="2"/>
        <v>Л</v>
      </c>
      <c r="AD16" s="258" t="str">
        <f t="shared" si="3"/>
        <v>КМС</v>
      </c>
      <c r="AE16" s="275">
        <f t="shared" si="4"/>
        <v>32430</v>
      </c>
      <c r="AF16" s="255" t="str">
        <f t="shared" si="5"/>
        <v>Сафронов В.В.</v>
      </c>
      <c r="AG16" s="286">
        <v>7</v>
      </c>
    </row>
    <row r="17" spans="1:33" s="37" customFormat="1" ht="16.5">
      <c r="A17" s="53">
        <f>Взв!B18</f>
        <v>9</v>
      </c>
      <c r="B17" s="48" t="str">
        <f>Взв!C18</f>
        <v>ИГНАТОВ</v>
      </c>
      <c r="C17" s="49" t="str">
        <f>Взв!D18</f>
        <v>Алексей Кириллович</v>
      </c>
      <c r="D17" s="56" t="str">
        <f>Взв!E18</f>
        <v>Калужская, Калуга</v>
      </c>
      <c r="E17" s="56" t="str">
        <f>Взв!F18</f>
        <v>МО</v>
      </c>
      <c r="F17" s="50" t="str">
        <f>Взв!G18</f>
        <v>КМС</v>
      </c>
      <c r="G17" s="91">
        <f>Взв!H18</f>
        <v>33350</v>
      </c>
      <c r="H17" s="47" t="str">
        <f>Взв!I18</f>
        <v>Шульга Г.В., Кутьин В.Г.</v>
      </c>
      <c r="I17" s="79">
        <f>IF(Ход!K43=Ход!A42,Ход!A44,IF(Ход!K43=Ход!A44,Ход!A42,"-"))</f>
        <v>9</v>
      </c>
      <c r="J17" s="78" t="str">
        <f>IF(I17=A9,B9,IF(I17=A10,_JB2,IF(I17=A11,B11,IF(I17=A12,B12,IF(I17=A13,B13,IF(I17=A14,B14,IF(I17=A15,B15,IF(I17=A16,B16,"-"))))))))</f>
        <v>-</v>
      </c>
      <c r="K17" s="76" t="str">
        <f>IF(I17=A9,C9,IF(I17=A10,C10,IF(I17=A11,C11,IF(I17=A12,C12,IF(I17=A13,C13,IF(I17=A14,C14,IF(I17=A15,C15,IF(I17=A16,C16,"-"))))))))</f>
        <v>-</v>
      </c>
      <c r="L17" s="80" t="str">
        <f>IF(I17=A9,D9,IF(I17=A10,D10,IF(I17=A11,D11,IF(I17=A12,D12,IF(I17=A13,D13,IF(I17=A14,D14,IF(I17=A15,D15,IF(I17=A16,D16,"-"))))))))</f>
        <v>-</v>
      </c>
      <c r="M17" s="80" t="str">
        <f>IF(I17=A9,E9,IF(I17=A10,E10,IF(I17=A11,E11,IF(I17=A12,E12,IF(I17=A13,E13,IF(I17=A14,E14,IF(I17=A15,E15,IF(I17=A16,E16,"-"))))))))</f>
        <v>-</v>
      </c>
      <c r="N17" s="76" t="str">
        <f>IF(I17=A9,F9,IF(I17=A10,F10,IF(I17=A11,F11,IF(I17=A12,F12,IF(I17=A13,F13,IF(I17=A14,F14,IF(I17=A15,F15,IF(I17=A16,F16,"-"))))))))</f>
        <v>-</v>
      </c>
      <c r="O17" s="92" t="str">
        <f>IF(I17=A9,G9,IF(I17=A10,G10,IF(I17=A11,G11,IF(I17=A12,G12,IF(I17=A13,G13,IF(I17=A14,G14,IF(I17=A15,G15,IF(I17=A16,G16,"-"))))))))</f>
        <v>-</v>
      </c>
      <c r="P17" s="76" t="str">
        <f>IF(I17=A9,H9,IF(I17=A10,H10,IF(I17=A11,H11,IF(I17=A12,H12,IF(I17=A13,H13,IF(I17=A14,H14,IF(I17=A15,H15,IF(I17=A16,H16,"-"))))))))</f>
        <v>-</v>
      </c>
      <c r="Q17" s="78" t="str">
        <f>IF(I17=A17,B17,IF(I17=A18,B18,IF(I17=A19,B19,IF(I17=A20,B20,IF(I17=A21,B21,IF(I17=A23,B23,IF(I17=A22,B22,IF(I17=A24,B24,"-"))))))))</f>
        <v>ИГНАТОВ</v>
      </c>
      <c r="R17" s="76" t="str">
        <f>IF(I17=A17,C17,IF(I17=A18,C18,IF(I17=A19,C19,IF(I17=A20,C20,IF(I17=A21,C21,IF(I17=A22,C22,IF(I17=A23,C23,IF(I17=A24,C24,"-"))))))))</f>
        <v>Алексей Кириллович</v>
      </c>
      <c r="S17" s="76" t="str">
        <f>IF(I17=A17,D17,IF(I17=A18,D18,IF(I17=A19,D19,IF(I17=A20,D20,IF(I17=A21,D21,IF(I17=A22,D22,IF(I17=A23,D23,IF(I17=A24,D24,"-"))))))))</f>
        <v>Калужская, Калуга</v>
      </c>
      <c r="T17" s="76" t="str">
        <f>IF(I17=A17,E17,IF(I17=A18,E18,IF(I17=A19,E19,IF(I17=A20,E20,IF(I17=A21,E21,IF(I17=A22,E22,IF(I17=A23,E23,IF(I17=A24,E24,"-"))))))))</f>
        <v>МО</v>
      </c>
      <c r="U17" s="76" t="str">
        <f>IF(I17=A17,F17,IF(I17=A18,F18,IF(I17=A19,F19,IF(I17=A20,F20,IF(I17=A21,F21,IF(I17=A22,F22,IF(I17=A23,F23,IF(I17=A24,F24,"-"))))))))</f>
        <v>КМС</v>
      </c>
      <c r="V17" s="92">
        <f>IF(I17=A17,G17,IF(I17=A18,G18,IF(I17=A19,G19,IF(I17=A20,G20,IF(I17=A21,G21,IF(I17=A22,G22,IF(I17=A23,G23,IF(I17=A24,G24,"-"))))))))</f>
        <v>33350</v>
      </c>
      <c r="W17" s="76" t="str">
        <f>IF(I17=A17,H17,IF(I17=A18,H18,IF(I17=A19,H19,IF(I17=A20,H20,IF(I17=A21,H21,IF(I17=A22,H22,IF(I17=A23,H23,IF(I17=A24,H24,"-"))))))))</f>
        <v>Шульга Г.В., Кутьин В.Г.</v>
      </c>
      <c r="X17" s="282">
        <v>9</v>
      </c>
      <c r="Y17" s="283">
        <f t="shared" si="6"/>
        <v>9</v>
      </c>
      <c r="Z17" s="280" t="str">
        <f t="shared" si="0"/>
        <v>ИГНАТОВ</v>
      </c>
      <c r="AA17" s="279" t="str">
        <f t="shared" si="1"/>
        <v>Алексей Кириллович</v>
      </c>
      <c r="AB17" s="279" t="str">
        <f t="shared" si="2"/>
        <v>Калужская, Калуга</v>
      </c>
      <c r="AC17" s="258" t="str">
        <f t="shared" si="2"/>
        <v>МО</v>
      </c>
      <c r="AD17" s="258" t="str">
        <f t="shared" si="3"/>
        <v>КМС</v>
      </c>
      <c r="AE17" s="275">
        <f t="shared" si="4"/>
        <v>33350</v>
      </c>
      <c r="AF17" s="255" t="str">
        <f t="shared" si="5"/>
        <v>Шульга Г.В., Кутьин В.Г.</v>
      </c>
      <c r="AG17" s="286">
        <v>9</v>
      </c>
    </row>
    <row r="18" spans="1:33" s="37" customFormat="1" ht="16.5">
      <c r="A18" s="53">
        <f>Взв!B19</f>
        <v>10</v>
      </c>
      <c r="B18" s="48" t="str">
        <f>Взв!C19</f>
        <v>ЩЕГЛОВ</v>
      </c>
      <c r="C18" s="49" t="str">
        <f>Взв!D19</f>
        <v>Андрей Геннадьевич</v>
      </c>
      <c r="D18" s="56" t="str">
        <f>Взв!E19</f>
        <v>Тамбовская, Тамбов</v>
      </c>
      <c r="E18" s="56" t="str">
        <f>Взв!F19</f>
        <v>МО</v>
      </c>
      <c r="F18" s="50" t="str">
        <f>Взв!G19</f>
        <v>КМС</v>
      </c>
      <c r="G18" s="91">
        <f>Взв!H19</f>
        <v>32842</v>
      </c>
      <c r="H18" s="47" t="str">
        <f>Взв!I19</f>
        <v>Инякин А.А.</v>
      </c>
      <c r="I18" s="79">
        <f>IF(Ход!K47=Ход!A46,Ход!A48,IF(Ход!K47=Ход!A48,Ход!A46,"-"))</f>
        <v>7</v>
      </c>
      <c r="J18" s="78" t="str">
        <f>IF(I18=A10,B10,IF(I18=A11,B11,IF(I18=A12,B12,IF(I18=A13,B13,IF(I18=A14,B14,IF(I18=A15,B15,IF(I18=A16,B16,IF(I18=A9,B9,"-"))))))))</f>
        <v>ВАРАНКИН</v>
      </c>
      <c r="K18" s="76" t="str">
        <f>IF(I18=A10,C10,IF(I18=A11,C11,IF(I18=A12,C12,IF(I18=A13,C13,IF(I18=A14,C14,IF(I18=A15,C15,IF(I18=A16,C16,IF(I18=A9,C9,"-"))))))))</f>
        <v>Владимир Ильич</v>
      </c>
      <c r="L18" s="80" t="str">
        <f>IF(I18=A10,D10,IF(I18=A11,D11,IF(I18=A12,D12,IF(I18=A13,D13,IF(I18=A14,D14,IF(I18=A15,D15,IF(I18=A16,D16,IF(I18=A9,D9,"-"))))))))</f>
        <v>Тульская, Алексин</v>
      </c>
      <c r="M18" s="80" t="str">
        <f>IF(I18=A10,E10,IF(I18=A11,E11,IF(I18=A12,E12,IF(I18=A13,E13,IF(I18=A14,E14,IF(I18=A15,E15,IF(I18=A16,E16,IF(I18=A9,E9,"-"))))))))</f>
        <v>нет</v>
      </c>
      <c r="N18" s="76" t="str">
        <f>IF(I18=A10,F10,IF(I18=A11,F11,IF(I18=A12,F12,IF(I18=A13,F13,IF(I18=A14,F14,IF(I18=A15,F15,IF(I18=A16,F16,IF(I18=A9,F9,"-"))))))))</f>
        <v>КМС</v>
      </c>
      <c r="O18" s="92">
        <f>IF(I18=A10,G10,IF(I18=A11,G11,IF(I18=A12,G12,IF(I18=A13,G13,IF(I18=A14,G14,IF(I18=A15,G15,IF(I18=A16,G16,IF(I18=A9,G9,"-"))))))))</f>
        <v>27863</v>
      </c>
      <c r="P18" s="76" t="str">
        <f>IF(I18=A10,H10,IF(I18=A11,H11,IF(I18=A12,H12,IF(I18=A13,H13,IF(I18=A14,H14,IF(I18=A15,H15,IF(I18=A16,H16,IF(I18=A9,H9,"-"))))))))</f>
        <v>Орленко Е.А.</v>
      </c>
      <c r="Q18" s="78" t="str">
        <f>IF(I18=A18,B18,IF(I18=A19,B19,IF(I18=A20,B20,IF(I18=A21,B21,IF(I18=A22,B22,IF(I18=A24,B24,IF(I18=A23,B23,IF(I18=A17,B17,"-"))))))))</f>
        <v>-</v>
      </c>
      <c r="R18" s="76" t="str">
        <f>IF(I18=A18,C18,IF(I18=A19,C19,IF(I18=A20,C20,IF(I18=A21,C21,IF(I18=A22,C22,IF(I18=A23,C23,IF(I18=A24,C24,IF(I18=A17,C17,"-"))))))))</f>
        <v>-</v>
      </c>
      <c r="S18" s="76" t="str">
        <f>IF(I18=A18,D18,IF(I18=A19,D19,IF(I18=A20,D20,IF(I18=A21,D21,IF(I18=A22,D22,IF(I18=A23,D23,IF(I18=A24,D24,IF(I18=A17,D17,"-"))))))))</f>
        <v>-</v>
      </c>
      <c r="T18" s="76" t="str">
        <f>IF(I18=A18,E18,IF(I18=A19,E19,IF(I18=A20,E20,IF(I18=A21,E21,IF(I18=A22,E22,IF(I18=A23,E23,IF(I18=A24,E24,IF(I18=A17,E17,"-"))))))))</f>
        <v>-</v>
      </c>
      <c r="U18" s="76" t="str">
        <f>IF(I18=A18,F18,IF(I18=A19,F19,IF(I18=A20,F20,IF(I18=A21,F21,IF(I18=A22,F22,IF(I18=A23,F23,IF(I18=A24,F24,IF(I18=A17,F17,"-"))))))))</f>
        <v>-</v>
      </c>
      <c r="V18" s="92" t="str">
        <f>IF(I18=A18,G18,IF(I18=A19,G19,IF(I18=A20,G20,IF(I18=A21,G21,IF(I18=A22,G22,IF(I18=A23,G23,IF(I18=A24,G24,IF(I18=A17,G17,"-"))))))))</f>
        <v>-</v>
      </c>
      <c r="W18" s="76" t="str">
        <f>IF(I18=A18,H18,IF(I18=A19,H19,IF(I18=A20,H20,IF(I18=A21,H21,IF(I18=A22,H22,IF(I18=A23,H23,IF(I18=A24,H24,IF(I18=A17,H17,"-"))))))))</f>
        <v>-</v>
      </c>
      <c r="X18" s="282">
        <v>10</v>
      </c>
      <c r="Y18" s="283">
        <f t="shared" si="6"/>
        <v>7</v>
      </c>
      <c r="Z18" s="280" t="str">
        <f t="shared" si="0"/>
        <v>ВАРАНКИН</v>
      </c>
      <c r="AA18" s="279" t="str">
        <f t="shared" si="1"/>
        <v>Владимир Ильич</v>
      </c>
      <c r="AB18" s="279" t="str">
        <f t="shared" si="2"/>
        <v>Тульская, Алексин</v>
      </c>
      <c r="AC18" s="258" t="str">
        <f t="shared" si="2"/>
        <v>нет</v>
      </c>
      <c r="AD18" s="258" t="str">
        <f t="shared" si="3"/>
        <v>КМС</v>
      </c>
      <c r="AE18" s="275">
        <f t="shared" si="4"/>
        <v>27863</v>
      </c>
      <c r="AF18" s="255" t="str">
        <f t="shared" si="5"/>
        <v>Орленко Е.А.</v>
      </c>
      <c r="AG18" s="286">
        <v>9</v>
      </c>
    </row>
    <row r="19" spans="1:33" s="37" customFormat="1" ht="16.5">
      <c r="A19" s="53">
        <f>Взв!B20</f>
        <v>11</v>
      </c>
      <c r="B19" s="48" t="str">
        <f>Взв!C20</f>
        <v>МИХАЙЛОВ</v>
      </c>
      <c r="C19" s="49" t="str">
        <f>Взв!D20</f>
        <v>Иван Евгеньевич</v>
      </c>
      <c r="D19" s="56" t="str">
        <f>Взв!E20</f>
        <v>Орловская, Орел</v>
      </c>
      <c r="E19" s="56" t="str">
        <f>Взв!F20</f>
        <v>ЮР</v>
      </c>
      <c r="F19" s="50" t="str">
        <f>Взв!G20</f>
        <v>КМС</v>
      </c>
      <c r="G19" s="91">
        <f>Взв!H20</f>
        <v>32026</v>
      </c>
      <c r="H19" s="47" t="str">
        <f>Взв!I20</f>
        <v>Силов А.В.</v>
      </c>
      <c r="I19" s="79">
        <f>IF(Ход!K53=Ход!A52,Ход!A54,IF(Ход!K53=Ход!A54,Ход!A52,"-"))</f>
        <v>2</v>
      </c>
      <c r="J19" s="78" t="str">
        <f>IF(I19=A11,B11,IF(I19=A12,B12,IF(I19=A13,B13,IF(I19=A14,B14,IF(I19=A15,B15,IF(I19=A16,B16,IF(I19=A9,B9,IF(I19=A10,B10,"-"))))))))</f>
        <v>КРИВОЩАПОВ</v>
      </c>
      <c r="K19" s="76" t="str">
        <f>IF(I19=A11,C11,IF(I19=A12,C12,IF(I19=A13,C13,IF(I19=A14,C14,IF(I19=A15,C15,IF(I19=A16,C16,IF(I19=A9,C9,IF(I19=A10,C10,"-"))))))))</f>
        <v>Дмитрий Юрьевич</v>
      </c>
      <c r="L19" s="80" t="str">
        <f>IF(I19=A11,D11,IF(I19=A12,D12,IF(I19=A13,D13,IF(I19=A14,D14,IF(I19=A15,D15,IF(I19=A16,D16,IF(I19=A9,D9,IF(I19=A10,D10,"-"))))))))</f>
        <v>Тульская, Тула</v>
      </c>
      <c r="M19" s="80" t="str">
        <f>IF(I19=A11,E11,IF(I19=A12,E12,IF(I19=A13,E13,IF(I19=A14,E14,IF(I19=A15,E15,IF(I19=A16,E16,IF(I19=A9,E9,IF(I19=A10,E10,"-"))))))))</f>
        <v>РССС</v>
      </c>
      <c r="N19" s="76" t="str">
        <f>IF(I19=A11,F11,IF(I19=A12,F12,IF(I19=A13,F13,IF(I19=A14,F14,IF(I19=A15,F15,IF(I19=A16,F16,IF(I19=A9,F9,IF(I19=A10,F10,"-"))))))))</f>
        <v>КМС</v>
      </c>
      <c r="O19" s="92">
        <f>IF(I19=A11,G11,IF(I19=A12,G12,IF(I19=A13,G13,IF(I19=A14,G14,IF(I19=A15,G15,IF(I19=A16,G16,IF(I19=A9,G9,IF(I19=A10,G10,"-"))))))))</f>
        <v>32790</v>
      </c>
      <c r="P19" s="76" t="str">
        <f>IF(I19=A11,H11,IF(I19=A12,H12,IF(I19=A13,H13,IF(I19=A14,H14,IF(I19=A15,H15,IF(I19=A16,H16,IF(I19=A9,H9,IF(I19=A10,H10,"-"))))))))</f>
        <v>Афонина И.П.  Ворфоломеев В.П.</v>
      </c>
      <c r="Q19" s="78" t="str">
        <f>IF(I19=A19,B19,IF(I19=A20,B20,IF(I19=A21,B21,IF(I19=A22,B22,IF(I19=A23,B23,IF(I19=A17,B17,IF(I19=A24,B24,IF(I19=A18,B18,"-"))))))))</f>
        <v>-</v>
      </c>
      <c r="R19" s="76" t="str">
        <f>IF(I19=A19,C19,IF(I19=A20,C20,IF(I19=A21,C21,IF(I19=A22,C22,IF(I19=A23,C23,IF(I19=A24,C24,IF(I19=A17,C17,IF(I19=A18,C18,"-"))))))))</f>
        <v>-</v>
      </c>
      <c r="S19" s="76" t="str">
        <f>IF(I19=A19,D19,IF(I19=A20,D20,IF(I19=A21,D21,IF(I19=A22,D22,IF(I19=A23,D23,IF(I19=A24,D24,IF(I19=A17,D17,IF(I19=A18,D18,"-"))))))))</f>
        <v>-</v>
      </c>
      <c r="T19" s="76" t="str">
        <f>IF(I19=A19,E19,IF(I19=A20,E20,IF(I19=A21,E21,IF(I19=A22,E22,IF(I19=A23,E23,IF(I19=A24,E24,IF(I19=A17,E17,IF(I19=A18,E18,"-"))))))))</f>
        <v>-</v>
      </c>
      <c r="U19" s="76" t="str">
        <f>IF(I19=A19,F19,IF(I19=A20,F20,IF(I19=A21,F21,IF(I19=A22,F22,IF(I19=A23,F23,IF(I19=A24,F24,IF(I19=A17,F17,IF(I19=A18,F18,"-"))))))))</f>
        <v>-</v>
      </c>
      <c r="V19" s="92" t="str">
        <f>IF(I19=A19,G19,IF(I19=A20,G20,IF(I19=A21,G21,IF(I19=A22,G22,IF(I19=A23,G23,IF(I19=A24,G24,IF(I19=A17,G17,IF(I19=A18,G18,"-"))))))))</f>
        <v>-</v>
      </c>
      <c r="W19" s="76" t="str">
        <f>IF(I19=A19,H19,IF(I19=A20,H20,IF(I19=A21,H21,IF(I19=A22,H22,IF(I19=A23,H23,IF(I19=A24,H24,IF(I19=A17,H17,IF(I19=A18,H18,"-"))))))))</f>
        <v>-</v>
      </c>
      <c r="X19" s="282">
        <v>11</v>
      </c>
      <c r="Y19" s="283">
        <f t="shared" si="6"/>
        <v>2</v>
      </c>
      <c r="Z19" s="280" t="str">
        <f t="shared" si="0"/>
        <v>КРИВОЩАПОВ</v>
      </c>
      <c r="AA19" s="279" t="str">
        <f t="shared" si="1"/>
        <v>Дмитрий Юрьевич</v>
      </c>
      <c r="AB19" s="279" t="str">
        <f t="shared" si="2"/>
        <v>Тульская, Тула</v>
      </c>
      <c r="AC19" s="258" t="str">
        <f t="shared" si="2"/>
        <v>РССС</v>
      </c>
      <c r="AD19" s="258" t="str">
        <f t="shared" si="3"/>
        <v>КМС</v>
      </c>
      <c r="AE19" s="275">
        <f t="shared" si="4"/>
        <v>32790</v>
      </c>
      <c r="AF19" s="255" t="str">
        <f t="shared" si="5"/>
        <v>Афонина И.П.  Ворфоломеев В.П.</v>
      </c>
      <c r="AG19" s="286">
        <v>9</v>
      </c>
    </row>
    <row r="20" spans="1:33" s="37" customFormat="1" ht="16.5">
      <c r="A20" s="53">
        <f>Взв!B21</f>
        <v>12</v>
      </c>
      <c r="B20" s="48" t="str">
        <f>Взв!C21</f>
        <v>ШАЛУНОВ</v>
      </c>
      <c r="C20" s="49" t="str">
        <f>Взв!D21</f>
        <v>Дмитрий Владимирович</v>
      </c>
      <c r="D20" s="56" t="str">
        <f>Взв!E21</f>
        <v>Москва, МЭИ(ТУ)</v>
      </c>
      <c r="E20" s="56" t="str">
        <f>Взв!F21</f>
        <v>РССС</v>
      </c>
      <c r="F20" s="50" t="str">
        <f>Взв!G21</f>
        <v>КМС</v>
      </c>
      <c r="G20" s="91" t="str">
        <f>Взв!H21</f>
        <v>03.06.1989</v>
      </c>
      <c r="H20" s="47" t="str">
        <f>Взв!I21</f>
        <v>Архипов В.К.</v>
      </c>
      <c r="I20" s="79">
        <f>IF(Ход!K57=Ход!A56,Ход!A58,IF(Ход!K57=Ход!A58,Ход!A56,"-"))</f>
        <v>8</v>
      </c>
      <c r="J20" s="78" t="str">
        <f>IF(I20=A12,B12,IF(I20=A13,B13,IF(I20=A14,B14,IF(I20=A15,B15,IF(I20=A16,B16,IF(I20=A9,B9,IF(I20=A10,B10,IF(I20=A11,B11,"-"))))))))</f>
        <v>ФИРСОВ</v>
      </c>
      <c r="K20" s="76" t="str">
        <f>IF(I20=A12,C12,IF(I20=A13,C13,IF(I20=A14,C14,IF(I20=A15,C15,IF(I20=A16,C16,IF(I20=A9,C9,IF(I20=A10,C10,IF(I20=A11,C11,"-"))))))))</f>
        <v>Виталий Викторович</v>
      </c>
      <c r="L20" s="80" t="str">
        <f>IF(I20=A12,D12,IF(I20=A13,D13,IF(I20=A14,D14,IF(I20=A15,D15,IF(I20=A16,D16,IF(I20=A9,D9,IF(I20=A10,D10,IF(I20=A11,D11,"-"))))))))</f>
        <v>Тульская, Тула</v>
      </c>
      <c r="M20" s="80" t="str">
        <f>IF(I20=A12,E12,IF(I20=A13,E13,IF(I20=A14,E14,IF(I20=A15,E15,IF(I20=A16,E16,IF(I20=A9,E9,IF(I20=A10,E10,IF(I20=A11,E11,"-"))))))))</f>
        <v>Д</v>
      </c>
      <c r="N20" s="76" t="str">
        <f>IF(I20=A12,F12,IF(I20=A13,F13,IF(I20=A14,F14,IF(I20=A15,F15,IF(I20=A16,F16,IF(I20=A9,F9,IF(I20=A10,F10,IF(I20=A11,F11,"-"))))))))</f>
        <v>КМС</v>
      </c>
      <c r="O20" s="92">
        <f>IF(I20=A12,G12,IF(I20=A13,G13,IF(I20=A14,G14,IF(I20=A15,G15,IF(I20=A16,G16,IF(I20=A9,G9,IF(I20=A10,G10,IF(I20=A11,G11,"-"))))))))</f>
        <v>33186</v>
      </c>
      <c r="P20" s="76" t="str">
        <f>IF(I20=A12,H12,IF(I20=A13,H13,IF(I20=A14,H14,IF(I20=A15,H15,IF(I20=A16,H16,IF(I20=A9,H9,IF(I20=A10,H10,IF(I20=A11,H11,"-"))))))))</f>
        <v>Максимов А.М., Бородаенко В.Н.</v>
      </c>
      <c r="Q20" s="78" t="str">
        <f>IF(I20=A20,B20,IF(I20=A21,B21,IF(I20=A22,B22,IF(I20=A23,B23,IF(I20=A24,B24,IF(I20=A18,B18,IF(I20=A17,B17,IF(I20=A19,B19,"-"))))))))</f>
        <v>-</v>
      </c>
      <c r="R20" s="76" t="str">
        <f>IF(I20=A20,C20,IF(I20=A21,C21,IF(I20=A22,C22,IF(I20=A23,C23,IF(I20=A24,C24,IF(I20=A17,C17,IF(I20=A18,C18,IF(I20=A19,C19,"-"))))))))</f>
        <v>-</v>
      </c>
      <c r="S20" s="76" t="str">
        <f>IF(I20=A20,D20,IF(I20=A21,D21,IF(I20=A22,D22,IF(I20=A23,D23,IF(I20=A24,D24,IF(I20=A17,D17,IF(I20=A18,D18,IF(I20=A19,D19,"-"))))))))</f>
        <v>-</v>
      </c>
      <c r="T20" s="76" t="str">
        <f>IF(I20=A20,E20,IF(I20=A21,E21,IF(I20=A22,E22,IF(I20=A23,E23,IF(I20=A24,E24,IF(I20=A17,E17,IF(I20=A18,E18,IF(I20=A19,E19,"-"))))))))</f>
        <v>-</v>
      </c>
      <c r="U20" s="76" t="str">
        <f>IF(I20=A20,F20,IF(I20=A21,F21,IF(I20=A22,F22,IF(I20=A23,F23,IF(I20=A24,F24,IF(I20=A17,F17,IF(I20=A18,F18,IF(I20=A19,F19,"-"))))))))</f>
        <v>-</v>
      </c>
      <c r="V20" s="92" t="str">
        <f>IF(I20=A20,G20,IF(I20=A21,G21,IF(I20=A22,G22,IF(I20=A23,G23,IF(I20=A24,G24,IF(I20=A17,G17,IF(I20=A18,G18,IF(I20=A19,G19,"-"))))))))</f>
        <v>-</v>
      </c>
      <c r="W20" s="76" t="str">
        <f>IF(I20=A20,H20,IF(I20=A21,H21,IF(I20=A22,H22,IF(I20=A23,H23,IF(I20=A24,H24,IF(I20=A17,H17,IF(I20=A18,H18,IF(I20=A19,H19,"-"))))))))</f>
        <v>-</v>
      </c>
      <c r="X20" s="282">
        <v>12</v>
      </c>
      <c r="Y20" s="283">
        <f t="shared" si="6"/>
        <v>8</v>
      </c>
      <c r="Z20" s="280" t="str">
        <f t="shared" si="0"/>
        <v>ФИРСОВ</v>
      </c>
      <c r="AA20" s="279" t="str">
        <f t="shared" si="1"/>
        <v>Виталий Викторович</v>
      </c>
      <c r="AB20" s="279" t="str">
        <f t="shared" si="2"/>
        <v>Тульская, Тула</v>
      </c>
      <c r="AC20" s="258" t="str">
        <f t="shared" si="2"/>
        <v>Д</v>
      </c>
      <c r="AD20" s="258" t="str">
        <f t="shared" si="3"/>
        <v>КМС</v>
      </c>
      <c r="AE20" s="275">
        <f t="shared" si="4"/>
        <v>33186</v>
      </c>
      <c r="AF20" s="255" t="str">
        <f t="shared" si="5"/>
        <v>Максимов А.М., Бородаенко В.Н.</v>
      </c>
      <c r="AG20" s="286">
        <v>9</v>
      </c>
    </row>
    <row r="21" spans="1:33" s="37" customFormat="1" ht="16.5">
      <c r="A21" s="53">
        <f>Взв!B22</f>
        <v>13</v>
      </c>
      <c r="B21" s="48" t="str">
        <f>Взв!C22</f>
        <v>МИРОНОВ</v>
      </c>
      <c r="C21" s="49" t="str">
        <f>Взв!D22</f>
        <v>Кирилл Игоревич</v>
      </c>
      <c r="D21" s="56" t="str">
        <f>Взв!E22</f>
        <v>Москва, ГУЗ</v>
      </c>
      <c r="E21" s="56" t="str">
        <f>Взв!F22</f>
        <v>РССС</v>
      </c>
      <c r="F21" s="50" t="str">
        <f>Взв!G22</f>
        <v>КМС</v>
      </c>
      <c r="G21" s="91">
        <f>Взв!H22</f>
        <v>32954</v>
      </c>
      <c r="H21" s="47" t="str">
        <f>Взв!I22</f>
        <v>Архипов В.К.</v>
      </c>
      <c r="I21" s="79">
        <f>IF(Ход!A8=Ход!A44,Ход!A10,IF(Ход!A10=Ход!A44,Ход!A8,IF(Ход!A12=Ход!A44,Ход!A14,IF(Ход!A14=Ход!A44,Ход!A12,"-"))))</f>
        <v>13</v>
      </c>
      <c r="J21" s="78" t="str">
        <f>IF(I21=A13,B13,IF(I21=A14,B14,IF(I21=A15,B15,IF(I21=A16,B16,IF(I21=A9,B9,IF(I21=A10,B10,IF(I21=A11,B11,IF(I21=A12,B12,"-"))))))))</f>
        <v>-</v>
      </c>
      <c r="K21" s="76" t="str">
        <f>IF(I21=A13,C13,IF(I21=A14,C14,IF(I21=A15,C15,IF(I21=A16,C16,IF(I21=A9,C9,IF(I21=A10,C10,IF(I21=A11,C11,IF(I21=A12,C12,"-"))))))))</f>
        <v>-</v>
      </c>
      <c r="L21" s="80" t="str">
        <f>IF(I21=A13,D13,IF(I21=A14,D14,IF(I21=A15,D15,IF(I21=A16,D16,IF(I21=A9,D9,IF(I21=A10,D10,IF(I21=A11,D11,IF(I21=A12,D12,"-"))))))))</f>
        <v>-</v>
      </c>
      <c r="M21" s="80" t="str">
        <f>IF(I21=A13,E13,IF(I21=A14,E14,IF(I21=A15,E15,IF(I21=A16,E16,IF(I21=A9,E9,IF(I21=A10,E10,IF(I21=A11,E11,IF(I21=A12,E12,"-"))))))))</f>
        <v>-</v>
      </c>
      <c r="N21" s="76" t="str">
        <f>IF(I21=A13,F13,IF(I21=A14,F14,IF(I21=A15,F15,IF(I21=A16,F16,IF(I21=A9,F9,IF(I21=A10,F10,IF(I21=A11,F11,IF(I21=A12,F12,"-"))))))))</f>
        <v>-</v>
      </c>
      <c r="O21" s="92" t="str">
        <f>IF(I21=A13,G13,IF(I21=A14,G14,IF(I21=A15,G15,IF(I21=A16,G16,IF(I21=A9,G9,IF(I21=A10,G10,IF(I21=A11,G11,IF(I21=A12,G12,"-"))))))))</f>
        <v>-</v>
      </c>
      <c r="P21" s="76" t="str">
        <f>IF(I21=A13,H13,IF(I21=A14,H14,IF(I21=A15,H15,IF(I21=A16,H16,IF(I21=A9,H9,IF(I21=A10,H10,IF(I21=A11,H11,IF(I21=A12,H12,"-"))))))))</f>
        <v>-</v>
      </c>
      <c r="Q21" s="78" t="str">
        <f>IF(I21=A21,B21,IF(I21=A22,B22,IF(I21=A23,B23,IF(I21=A24,B24,IF(I21=A17,B17,IF(I21=A19,B19,IF(I21=A18,B18,IF(I21=A20,B20,"-"))))))))</f>
        <v>МИРОНОВ</v>
      </c>
      <c r="R21" s="76" t="str">
        <f>IF(I21=A21,C21,IF(I21=A22,C22,IF(I21=A23,C23,IF(I21=A24,C24,IF(I21=A17,C17,IF(I21=A18,C18,IF(I21=A19,C19,IF(I21=A20,C20,"-"))))))))</f>
        <v>Кирилл Игоревич</v>
      </c>
      <c r="S21" s="76" t="str">
        <f>IF(I21=A21,D21,IF(I21=A22,D22,IF(I21=A23,D23,IF(I21=A24,D24,IF(I21=A17,D17,IF(I21=A18,D18,IF(I21=A19,D19,IF(I21=A20,D20,"-"))))))))</f>
        <v>Москва, ГУЗ</v>
      </c>
      <c r="T21" s="76" t="str">
        <f>IF(I21=A21,E21,IF(I21=A22,E22,IF(I21=A23,E23,IF(I21=A24,E24,IF(I21=A17,E17,IF(I21=A18,E18,IF(I21=A19,E19,IF(I21=A20,E20,"-"))))))))</f>
        <v>РССС</v>
      </c>
      <c r="U21" s="76" t="str">
        <f>IF(I21=A21,F21,IF(I21=A22,F22,IF(I21=A23,F23,IF(I21=A24,F24,IF(I21=A17,F17,IF(I21=A18,F18,IF(I21=A19,F19,IF(I21=A20,F20,"-"))))))))</f>
        <v>КМС</v>
      </c>
      <c r="V21" s="92">
        <f>IF(I21=A21,G21,IF(I21=A22,G22,IF(I21=A23,G23,IF(I21=A24,G24,IF(I21=A17,G17,IF(I21=A18,G18,IF(I21=A19,G19,IF(I21=A20,G20,"-"))))))))</f>
        <v>32954</v>
      </c>
      <c r="W21" s="76" t="str">
        <f>IF(I21=A21,H21,IF(I21=A22,H22,IF(I21=A23,H23,IF(I21=A24,H24,IF(I21=A17,H17,IF(I21=A18,H18,IF(I21=A19,H19,IF(I21=A20,H20,"-"))))))))</f>
        <v>Архипов В.К.</v>
      </c>
      <c r="X21" s="282">
        <v>13</v>
      </c>
      <c r="Y21" s="283">
        <f t="shared" si="6"/>
        <v>13</v>
      </c>
      <c r="Z21" s="280" t="str">
        <f t="shared" si="0"/>
        <v>МИРОНОВ</v>
      </c>
      <c r="AA21" s="279" t="str">
        <f t="shared" si="1"/>
        <v>Кирилл Игоревич</v>
      </c>
      <c r="AB21" s="279" t="str">
        <f t="shared" si="2"/>
        <v>Москва, ГУЗ</v>
      </c>
      <c r="AC21" s="258" t="str">
        <f t="shared" si="2"/>
        <v>РССС</v>
      </c>
      <c r="AD21" s="258" t="str">
        <f t="shared" si="3"/>
        <v>КМС</v>
      </c>
      <c r="AE21" s="275">
        <f t="shared" si="4"/>
        <v>32954</v>
      </c>
      <c r="AF21" s="255" t="str">
        <f t="shared" si="5"/>
        <v>Архипов В.К.</v>
      </c>
      <c r="AG21" s="287" t="s">
        <v>111</v>
      </c>
    </row>
    <row r="22" spans="1:33" s="37" customFormat="1" ht="16.5" hidden="1">
      <c r="A22" s="53">
        <f>Взв!B23</f>
        <v>14</v>
      </c>
      <c r="B22" s="48" t="str">
        <f>Взв!C23</f>
        <v>БЕЛОВ</v>
      </c>
      <c r="C22" s="49" t="str">
        <f>Взв!D23</f>
        <v>Дмитрий Андреевич</v>
      </c>
      <c r="D22" s="56" t="str">
        <f>Взв!E23</f>
        <v>Брянская, Брянск</v>
      </c>
      <c r="E22" s="56" t="str">
        <f>Взв!F23</f>
        <v>Л</v>
      </c>
      <c r="F22" s="50" t="str">
        <f>Взв!G23</f>
        <v>КМС</v>
      </c>
      <c r="G22" s="91">
        <f>Взв!H23</f>
        <v>32430</v>
      </c>
      <c r="H22" s="47" t="str">
        <f>Взв!I23</f>
        <v>Сафронов В.В.</v>
      </c>
      <c r="I22" s="79" t="str">
        <f>IF(Ход!A16=Ход!A48,Ход!A18,IF(Ход!A18=Ход!A48,Ход!A16,IF(Ход!A20=Ход!A48,Ход!A22,IF(Ход!A22=Ход!A48,Ход!A20,"-"))))</f>
        <v>-</v>
      </c>
      <c r="J22" s="78" t="str">
        <f>IF(I22=A14,B14,IF(I22=A15,B15,IF(I22=A16,B16,IF(I22=A9,B9,IF(I22=A10,B10,IF(I22=A11,B11,IF(I22=A12,B12,IF(I22=A13,B13,"-"))))))))</f>
        <v>-</v>
      </c>
      <c r="K22" s="76" t="str">
        <f>IF(I22=A14,C14,IF(I22=A15,C15,IF(I22=A16,C16,IF(I22=A9,C9,IF(I22=A10,C10,IF(I22=A11,C11,IF(I22=A12,C12,IF(I22=A13,C13,"-"))))))))</f>
        <v>-</v>
      </c>
      <c r="L22" s="80" t="str">
        <f>IF(I22=A14,D14,IF(I22=A15,D15,IF(I22=A16,D16,IF(I22=A9,D9,IF(I22=A10,D10,IF(I22=A11,D11,IF(I22=A12,D12,IF(I22=A13,D13,"-"))))))))</f>
        <v>-</v>
      </c>
      <c r="M22" s="80" t="str">
        <f>IF(I22=A14,E14,IF(I22=A15,E15,IF(I22=A16,E16,IF(I22=A9,E9,IF(I22=A10,E10,IF(I22=A11,E11,IF(I22=A12,E12,IF(I22=A13,E13,"-"))))))))</f>
        <v>-</v>
      </c>
      <c r="N22" s="76" t="str">
        <f>IF(I22=A14,F14,IF(I22=A15,F15,IF(I22=A16,F16,IF(I22=A9,F9,IF(I22=A10,F10,IF(I22=A11,F11,IF(I22=A12,F12,IF(I22=A13,F13,"-"))))))))</f>
        <v>-</v>
      </c>
      <c r="O22" s="92" t="str">
        <f>IF(I22=A14,G14,IF(I22=A15,G15,IF(I22=A16,G16,IF(I22=A9,G9,IF(I22=A10,G10,IF(I22=A11,G11,IF(I22=A12,G12,IF(I22=A13,G13,"-"))))))))</f>
        <v>-</v>
      </c>
      <c r="P22" s="76" t="str">
        <f>IF(I22=A14,H14,IF(I22=A15,H15,IF(I22=A16,H16,IF(I22=A9,H9,IF(I22=A10,H10,IF(I22=A11,H11,IF(I22=A12,H12,IF(I22=A13,H13,"-"))))))))</f>
        <v>-</v>
      </c>
      <c r="Q22" s="78" t="str">
        <f>IF(I22=A22,B22,IF(I22=A23,B23,IF(I22=A24,B24,IF(I22=A17,B17,IF(I22=A18,B18,IF(I22=A20,B20,IF(I22=A19,B19,IF(I22=A21,B21,"-"))))))))</f>
        <v>-</v>
      </c>
      <c r="R22" s="76" t="str">
        <f>IF(I22=A22,C22,IF(I22=A23,C23,IF(I22=A24,C24,IF(I22=A17,C17,IF(I22=A18,C18,IF(I22=A19,C19,IF(I22=A20,C20,IF(I22=A21,C21,"-"))))))))</f>
        <v>-</v>
      </c>
      <c r="S22" s="76" t="str">
        <f>IF(I22=A22,D22,IF(I22=A23,D23,IF(I22=A24,D24,IF(I22=A17,D17,IF(I22=A18,D18,IF(I22=A19,D19,IF(I22=A20,D20,IF(I22=A21,D21,"-"))))))))</f>
        <v>-</v>
      </c>
      <c r="T22" s="76" t="str">
        <f>IF(I22=A22,E22,IF(I22=A23,E23,IF(I22=A24,E24,IF(I22=A17,E17,IF(I22=A18,E18,IF(I22=A19,E19,IF(I22=A20,E20,IF(I22=A21,E21,"-"))))))))</f>
        <v>-</v>
      </c>
      <c r="U22" s="76" t="str">
        <f>IF(I22=A22,F22,IF(I22=A23,F23,IF(I22=A24,F24,IF(I22=A17,F17,IF(I22=A18,F18,IF(I22=A19,F19,IF(I22=A20,F20,IF(I22=A21,F21,"-"))))))))</f>
        <v>-</v>
      </c>
      <c r="V22" s="92" t="str">
        <f>IF(I22=A22,G22,IF(I22=A23,G23,IF(I22=A24,G24,IF(I22=A17,G17,IF(I22=A18,G18,IF(I22=A19,G19,IF(I22=A20,G20,IF(I22=A21,G21,"-"))))))))</f>
        <v>-</v>
      </c>
      <c r="W22" s="76" t="str">
        <f>IF(I22=A22,H22,IF(I22=A23,H23,IF(I22=A24,H24,IF(I22=A17,H17,IF(I22=A18,H18,IF(I22=A19,H19,IF(I22=A20,H20,IF(I22=A21,H21,"-"))))))))</f>
        <v>-</v>
      </c>
      <c r="X22" s="282">
        <v>14</v>
      </c>
      <c r="Y22" s="283" t="str">
        <f t="shared" si="6"/>
        <v>-</v>
      </c>
      <c r="Z22" s="280" t="str">
        <f t="shared" si="0"/>
        <v>-</v>
      </c>
      <c r="AA22" s="279" t="str">
        <f t="shared" si="1"/>
        <v>-</v>
      </c>
      <c r="AB22" s="279" t="str">
        <f t="shared" si="2"/>
        <v>-</v>
      </c>
      <c r="AC22" s="258" t="str">
        <f t="shared" si="2"/>
        <v>-</v>
      </c>
      <c r="AD22" s="258" t="str">
        <f t="shared" si="3"/>
        <v>-</v>
      </c>
      <c r="AE22" s="275" t="str">
        <f t="shared" si="4"/>
        <v>-</v>
      </c>
      <c r="AF22" s="255" t="str">
        <f t="shared" si="5"/>
        <v>-</v>
      </c>
      <c r="AG22" s="287" t="s">
        <v>18</v>
      </c>
    </row>
    <row r="23" spans="1:33" s="37" customFormat="1" ht="16.5">
      <c r="A23" s="53" t="str">
        <f>Взв!B24</f>
        <v>-</v>
      </c>
      <c r="B23" s="48" t="str">
        <f>Взв!C24</f>
        <v>-</v>
      </c>
      <c r="C23" s="49" t="str">
        <f>Взв!D24</f>
        <v>-</v>
      </c>
      <c r="D23" s="56" t="str">
        <f>Взв!E24</f>
        <v>-</v>
      </c>
      <c r="E23" s="56" t="str">
        <f>Взв!F24</f>
        <v>-</v>
      </c>
      <c r="F23" s="50" t="str">
        <f>Взв!G24</f>
        <v>-</v>
      </c>
      <c r="G23" s="91" t="str">
        <f>Взв!H24</f>
        <v>-</v>
      </c>
      <c r="H23" s="47" t="str">
        <f>Взв!I24</f>
        <v>-</v>
      </c>
      <c r="I23" s="79">
        <f>IF(Ход!A25=Ход!A54,Ход!A27,IF(Ход!A27=Ход!A54,Ход!A25,IF(Ход!A29=Ход!A54,Ход!A31,IF(Ход!A31=Ход!A54,Ход!A29,"-"))))</f>
        <v>10</v>
      </c>
      <c r="J23" s="78" t="str">
        <f>IF(I23=A15,B15,IF(I23=A16,B16,IF(I23=A9,B9,IF(I23=A10,B10,IF(I23=A11,B11,IF(I23=A12,B12,IF(I23=A13,B13,IF(I23=A14,B14,"-"))))))))</f>
        <v>-</v>
      </c>
      <c r="K23" s="76" t="str">
        <f>IF(I23=A15,C15,IF(I23=A16,C16,IF(I23=A9,C9,IF(I23=A10,C10,IF(I23=A11,C11,IF(I23=A12,C12,IF(I23=A13,C13,IF(I23=A14,C14,"-"))))))))</f>
        <v>-</v>
      </c>
      <c r="L23" s="80" t="str">
        <f>IF(I23=A15,D15,IF(I23=A16,D16,IF(I23=A9,D9,IF(I23=A10,D10,IF(I23=A11,D11,IF(I23=A12,D12,IF(I23=A13,D13,IF(I23=A14,D14,"-"))))))))</f>
        <v>-</v>
      </c>
      <c r="M23" s="80" t="str">
        <f>IF(I23=A15,E15,IF(I23=A16,E16,IF(I23=A9,E9,IF(I23=A10,E10,IF(I23=A11,E11,IF(I23=A12,E12,IF(I23=A13,E13,IF(I23=A14,E14,"-"))))))))</f>
        <v>-</v>
      </c>
      <c r="N23" s="76" t="str">
        <f>IF(I23=A15,F15,IF(I23=A16,F16,IF(I23=A9,F9,IF(I23=A10,F10,IF(I23=A11,F11,IF(I23=A12,F12,IF(I23=A13,F13,IF(I23=A14,F14,"-"))))))))</f>
        <v>-</v>
      </c>
      <c r="O23" s="92" t="str">
        <f>IF(I23=A15,G15,IF(I23=A16,G16,IF(I23=A9,G9,IF(I23=A10,G10,IF(I23=A11,G11,IF(I23=A12,G12,IF(I23=A13,G13,IF(I23=A14,G14,"-"))))))))</f>
        <v>-</v>
      </c>
      <c r="P23" s="76" t="str">
        <f>IF(I23=A15,H15,IF(I23=A16,H16,IF(I23=A9,H9,IF(I23=A10,H10,IF(I23=A11,H11,IF(I23=A12,H12,IF(I23=A13,H13,IF(I23=A14,H14,"-"))))))))</f>
        <v>-</v>
      </c>
      <c r="Q23" s="78" t="str">
        <f>IF(I23=A23,B23,IF(I23=A24,B24,IF(I23=A17,B17,IF(I23=A18,B18,IF(I23=A19,B19,IF(I23=A21,B21,IF(I23=A20,B20,IF(I23=A22,B22,"-"))))))))</f>
        <v>ЩЕГЛОВ</v>
      </c>
      <c r="R23" s="76" t="str">
        <f>IF(I23=A23,C23,IF(I23=A24,C24,IF(I23=A17,C17,IF(I23=A18,C18,IF(I23=A19,C19,IF(I23=A20,C20,IF(I23=A21,C21,IF(I23=A22,C22,"-"))))))))</f>
        <v>Андрей Геннадьевич</v>
      </c>
      <c r="S23" s="76" t="str">
        <f>IF(I23=A23,D23,IF(I23=A24,D24,IF(I23=A17,D17,IF(I23=A18,D18,IF(I23=A19,D19,IF(I23=A20,D20,IF(I23=A21,D21,IF(I23=A22,D22,"-"))))))))</f>
        <v>Тамбовская, Тамбов</v>
      </c>
      <c r="T23" s="76" t="str">
        <f>IF(I23=A23,E23,IF(I23=A24,E24,IF(I23=A17,E17,IF(I23=A18,E18,IF(I23=A19,E19,IF(I23=A20,E20,IF(I23=A21,E21,IF(I23=A22,E22,"-"))))))))</f>
        <v>МО</v>
      </c>
      <c r="U23" s="76" t="str">
        <f>IF(I23=A23,F23,IF(I23=A24,F24,IF(I23=A17,F17,IF(I23=A18,F18,IF(I23=A19,F19,IF(I23=A20,F20,IF(I23=A21,F21,IF(I23=A22,F22,"-"))))))))</f>
        <v>КМС</v>
      </c>
      <c r="V23" s="92">
        <f>IF(I23=A23,G23,IF(I23=A24,G24,IF(I23=A17,G17,IF(I23=A18,G18,IF(I23=A19,G19,IF(I23=A20,G20,IF(I23=A21,G21,IF(I23=A22,G22,"-"))))))))</f>
        <v>32842</v>
      </c>
      <c r="W23" s="76" t="str">
        <f>IF(I23=A23,H23,IF(I23=A24,H24,IF(I23=A17,H17,IF(I23=A18,H18,IF(I23=A19,H19,IF(I23=A20,H20,IF(I23=A21,H21,IF(I23=A22,H22,"-"))))))))</f>
        <v>Инякин А.А.</v>
      </c>
      <c r="X23" s="282">
        <v>14</v>
      </c>
      <c r="Y23" s="283">
        <f t="shared" si="6"/>
        <v>10</v>
      </c>
      <c r="Z23" s="280" t="str">
        <f t="shared" si="0"/>
        <v>ЩЕГЛОВ</v>
      </c>
      <c r="AA23" s="279" t="str">
        <f t="shared" si="1"/>
        <v>Андрей Геннадьевич</v>
      </c>
      <c r="AB23" s="279" t="str">
        <f t="shared" si="2"/>
        <v>Тамбовская, Тамбов</v>
      </c>
      <c r="AC23" s="258" t="str">
        <f t="shared" si="2"/>
        <v>МО</v>
      </c>
      <c r="AD23" s="258" t="str">
        <f t="shared" si="3"/>
        <v>КМС</v>
      </c>
      <c r="AE23" s="275">
        <f t="shared" si="4"/>
        <v>32842</v>
      </c>
      <c r="AF23" s="255" t="str">
        <f t="shared" si="5"/>
        <v>Инякин А.А.</v>
      </c>
      <c r="AG23" s="287" t="s">
        <v>111</v>
      </c>
    </row>
    <row r="24" spans="1:33" s="37" customFormat="1" ht="16.5" hidden="1">
      <c r="A24" s="53" t="str">
        <f>Взв!B25</f>
        <v>-</v>
      </c>
      <c r="B24" s="48" t="str">
        <f>Взв!C25</f>
        <v>-</v>
      </c>
      <c r="C24" s="49" t="str">
        <f>Взв!D25</f>
        <v>-</v>
      </c>
      <c r="D24" s="56" t="str">
        <f>Взв!E25</f>
        <v>-</v>
      </c>
      <c r="E24" s="56" t="str">
        <f>Взв!F25</f>
        <v>-</v>
      </c>
      <c r="F24" s="50" t="str">
        <f>Взв!G25</f>
        <v>-</v>
      </c>
      <c r="G24" s="91" t="str">
        <f>Взв!H25</f>
        <v>-</v>
      </c>
      <c r="H24" s="47" t="str">
        <f>Взв!I25</f>
        <v>-</v>
      </c>
      <c r="I24" s="79" t="str">
        <f>IF(Ход!A33=Ход!A58,Ход!A35,IF(Ход!A35=Ход!A58,Ход!A33,IF(Ход!A37=Ход!A58,Ход!A39,IF(Ход!A39=Ход!A58,Ход!A37,"-"))))</f>
        <v>-</v>
      </c>
      <c r="J24" s="78" t="str">
        <f>IF(I24=A16,B16,IF(I24=A9,B9,IF(I24=A10,B10,IF(I24=A11,B11,IF(I24=A12,B12,IF(I24=A13,B13,IF(I24=A14,B14,IF(I24=A15,B15,"-"))))))))</f>
        <v>-</v>
      </c>
      <c r="K24" s="76" t="str">
        <f>IF(I24=A16,C16,IF(I24=A9,C9,IF(I24=A10,C10,IF(I24=A11,C11,IF(I24=A12,C12,IF(I24=A13,C13,IF(I24=A14,C14,IF(I24=A15,C15,"-"))))))))</f>
        <v>-</v>
      </c>
      <c r="L24" s="80" t="str">
        <f>IF(I24=A16,D16,IF(I24=A9,D9,IF(I24=A10,D10,IF(I24=A11,D11,IF(I24=A12,D12,IF(I24=A13,D13,IF(I24=A14,D14,IF(I24=A15,D15,"-"))))))))</f>
        <v>-</v>
      </c>
      <c r="M24" s="80" t="str">
        <f>IF(I24=A16,E16,IF(I24=A9,E9,IF(I24=A10,E10,IF(I24=A11,E11,IF(I24=A12,E12,IF(I24=A13,E13,IF(I24=A14,E14,IF(I24=A15,E15,"-"))))))))</f>
        <v>-</v>
      </c>
      <c r="N24" s="76" t="str">
        <f>IF(I24=A16,F16,IF(I24=A9,F9,IF(I24=A10,F10,IF(I24=A11,F11,IF(I24=A12,F12,IF(I24=A13,F13,IF(I24=A14,F14,IF(I24=A15,F15,"-"))))))))</f>
        <v>-</v>
      </c>
      <c r="O24" s="92" t="str">
        <f>IF(I24=A16,G16,IF(I24=A9,G9,IF(I24=A10,G10,IF(I24=A11,G11,IF(I24=A12,G12,IF(I24=A13,G13,IF(I24=A14,G14,IF(I24=A15,G15,"-"))))))))</f>
        <v>-</v>
      </c>
      <c r="P24" s="76" t="str">
        <f>IF(I24=A16,H16,IF(I24=A9,H9,IF(I24=A10,H10,IF(I24=A11,H11,IF(I24=A12,H12,IF(I24=A13,H13,IF(I24=A14,H14,IF(I24=A15,H15,"-"))))))))</f>
        <v>-</v>
      </c>
      <c r="Q24" s="78" t="str">
        <f>IF(I24=A24,B24,IF(I24=A17,B17,IF(I24=A18,B18,IF(I24=A19,B19,IF(I24=A20,B20,IF(I24=A22,B22,IF(I24=A21,B21,IF(I24=A23,B23,"-"))))))))</f>
        <v>-</v>
      </c>
      <c r="R24" s="76" t="str">
        <f>IF(I24=A24,C24,IF(I24=A17,C17,IF(I24=A18,C18,IF(I24=A19,C19,IF(I24=A20,C20,IF(I24=A21,C21,IF(I24=A22,C22,IF(I24=A23,C23,"-"))))))))</f>
        <v>-</v>
      </c>
      <c r="S24" s="76" t="str">
        <f>IF(I24=A24,D24,IF(I24=A17,D17,IF(I24=A18,D18,IF(I24=A19,D19,IF(I24=A20,D20,IF(I24=A21,D21,IF(I24=A22,D22,IF(I24=A23,D23,"-"))))))))</f>
        <v>-</v>
      </c>
      <c r="T24" s="76" t="str">
        <f>IF(I24=A24,E24,IF(I24=A17,E17,IF(I24=A18,E18,IF(I24=A19,E19,IF(I24=A20,E20,IF(I24=A21,E21,IF(I24=A22,E22,IF(I24=A23,E23,"-"))))))))</f>
        <v>-</v>
      </c>
      <c r="U24" s="76" t="str">
        <f>IF(I24=A24,F24,IF(I24=A17,F17,IF(I24=A18,F18,IF(I24=A19,F19,IF(I24=A20,F20,IF(I24=A21,F21,IF(I24=A22,F22,IF(I24=A23,F23,"-"))))))))</f>
        <v>-</v>
      </c>
      <c r="V24" s="92" t="str">
        <f>IF(I24=A24,G24,IF(I24=A17,G17,IF(I24=A18,G18,IF(I24=A19,G19,IF(I24=A20,G20,IF(I24=A21,G21,IF(I24=A22,G22,IF(I24=A23,G23,"-"))))))))</f>
        <v>-</v>
      </c>
      <c r="W24" s="76" t="str">
        <f>IF(I24=A24,H24,IF(I24=A17,H17,IF(I24=A18,H18,IF(I24=A19,H19,IF(I24=A20,H20,IF(I24=A21,H21,IF(I24=A22,H22,IF(I24=A23,H23,"-"))))))))</f>
        <v>-</v>
      </c>
      <c r="X24" s="282">
        <v>16</v>
      </c>
      <c r="Y24" s="283" t="str">
        <f t="shared" si="6"/>
        <v>-</v>
      </c>
      <c r="Z24" s="280" t="str">
        <f t="shared" si="0"/>
        <v>-</v>
      </c>
      <c r="AA24" s="279" t="str">
        <f t="shared" si="1"/>
        <v>-</v>
      </c>
      <c r="AB24" s="279" t="str">
        <f t="shared" si="2"/>
        <v>-</v>
      </c>
      <c r="AC24" s="258" t="str">
        <f t="shared" si="2"/>
        <v>-</v>
      </c>
      <c r="AD24" s="258" t="str">
        <f t="shared" si="3"/>
        <v>-</v>
      </c>
      <c r="AE24" s="275" t="str">
        <f t="shared" si="4"/>
        <v>-</v>
      </c>
      <c r="AF24" s="255" t="str">
        <f t="shared" si="5"/>
        <v>-</v>
      </c>
      <c r="AG24" s="287" t="s">
        <v>18</v>
      </c>
    </row>
    <row r="26" spans="7:33" s="51" customFormat="1" ht="17.25">
      <c r="G26" s="89"/>
      <c r="H26" s="52"/>
      <c r="O26" s="89"/>
      <c r="V26" s="89"/>
      <c r="Z26" s="51" t="str">
        <f>Взв!A28</f>
        <v>Гл. судья:</v>
      </c>
      <c r="AC26" s="268"/>
      <c r="AD26" s="262"/>
      <c r="AE26" s="276"/>
      <c r="AG26" s="52" t="str">
        <f>Взв!H28</f>
        <v>А.М. Максимов, г. Тула, МК</v>
      </c>
    </row>
    <row r="27" ht="6.75" customHeight="1">
      <c r="AG27" s="38"/>
    </row>
    <row r="28" spans="7:33" s="51" customFormat="1" ht="17.25">
      <c r="G28" s="89"/>
      <c r="H28" s="52"/>
      <c r="O28" s="89"/>
      <c r="V28" s="89"/>
      <c r="Z28" s="51" t="str">
        <f>Взв!A30</f>
        <v>Гл. секретарь:</v>
      </c>
      <c r="AC28" s="268"/>
      <c r="AD28" s="262"/>
      <c r="AE28" s="276"/>
      <c r="AG28" s="52" t="str">
        <f>Взв!H30</f>
        <v>Е.И. Матюшкин, г. Тула, ВК</v>
      </c>
    </row>
  </sheetData>
  <sheetProtection sheet="1" objects="1" scenarios="1" formatRows="0" sort="0"/>
  <mergeCells count="1">
    <mergeCell ref="AA5:AA6"/>
  </mergeCells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85" zoomScaleNormal="85" zoomScalePageLayoutView="0" workbookViewId="0" topLeftCell="A4">
      <selection activeCell="M6" sqref="M6"/>
    </sheetView>
  </sheetViews>
  <sheetFormatPr defaultColWidth="2.625" defaultRowHeight="12.75" outlineLevelRow="1"/>
  <cols>
    <col min="1" max="1" width="2.75390625" style="12" bestFit="1" customWidth="1"/>
    <col min="2" max="2" width="6.875" style="13" customWidth="1"/>
    <col min="3" max="3" width="3.75390625" style="179" customWidth="1"/>
    <col min="4" max="4" width="11.25390625" style="12" customWidth="1"/>
    <col min="5" max="5" width="13.75390625" style="13" customWidth="1"/>
    <col min="6" max="6" width="13.125" style="18" customWidth="1"/>
    <col min="7" max="8" width="5.00390625" style="12" customWidth="1"/>
    <col min="9" max="9" width="5.00390625" style="13" customWidth="1"/>
    <col min="10" max="15" width="5.00390625" style="12" customWidth="1"/>
    <col min="16" max="18" width="12.875" style="12" customWidth="1"/>
    <col min="19" max="19" width="3.625" style="12" customWidth="1"/>
    <col min="20" max="16384" width="2.625" style="12" customWidth="1"/>
  </cols>
  <sheetData>
    <row r="1" spans="2:9" s="1" customFormat="1" ht="17.25">
      <c r="B1" s="175"/>
      <c r="C1" s="180" t="s">
        <v>5</v>
      </c>
      <c r="D1" s="175"/>
      <c r="E1" s="175"/>
      <c r="F1" s="175"/>
      <c r="G1" s="175"/>
      <c r="H1" s="175"/>
      <c r="I1" s="175"/>
    </row>
    <row r="2" spans="2:9" s="2" customFormat="1" ht="17.25">
      <c r="B2" s="15"/>
      <c r="C2" s="181" t="str">
        <f>Взв!B2</f>
        <v>ВСЕРОССИЙСКИЙ ТУРНИР ПО САМБО</v>
      </c>
      <c r="D2" s="15"/>
      <c r="E2" s="15"/>
      <c r="F2" s="15"/>
      <c r="G2" s="15"/>
      <c r="H2" s="15"/>
      <c r="I2" s="15"/>
    </row>
    <row r="3" spans="2:9" s="2" customFormat="1" ht="17.25">
      <c r="B3" s="15"/>
      <c r="C3" s="181" t="str">
        <f>Взв!B3</f>
        <v>ПАМЯТИ  ЗАСЛУЖЕННОГО ТРЕНЕРА РОССИИ   А.М. САНДГАРТЕНА </v>
      </c>
      <c r="D3" s="15"/>
      <c r="E3" s="15"/>
      <c r="F3" s="15"/>
      <c r="G3" s="15"/>
      <c r="H3" s="15"/>
      <c r="I3" s="15"/>
    </row>
    <row r="4" spans="2:17" s="1" customFormat="1" ht="8.25" customHeight="1">
      <c r="B4" s="7"/>
      <c r="C4" s="182"/>
      <c r="E4" s="7"/>
      <c r="F4" s="8"/>
      <c r="I4" s="7"/>
      <c r="Q4" s="356"/>
    </row>
    <row r="5" spans="2:17" s="3" customFormat="1" ht="17.25" customHeight="1">
      <c r="B5" s="8"/>
      <c r="C5" s="181" t="str">
        <f>Взв!B5</f>
        <v>06-08 октября 2009 г.</v>
      </c>
      <c r="D5" s="9"/>
      <c r="E5" s="8"/>
      <c r="F5" s="8"/>
      <c r="I5" s="16" t="str">
        <f>Взв!E5</f>
        <v>город Тула</v>
      </c>
      <c r="P5" s="219" t="s">
        <v>28</v>
      </c>
      <c r="Q5" s="356"/>
    </row>
    <row r="6" spans="2:17" s="3" customFormat="1" ht="9" customHeight="1">
      <c r="B6" s="94"/>
      <c r="C6" s="181"/>
      <c r="D6" s="9"/>
      <c r="E6" s="359" t="str">
        <f>Взв!D6</f>
        <v>-74</v>
      </c>
      <c r="I6" s="16"/>
      <c r="Q6" s="356"/>
    </row>
    <row r="7" spans="3:17" s="3" customFormat="1" ht="18" thickBot="1">
      <c r="C7" s="172"/>
      <c r="D7" s="55" t="str">
        <f>Взв!C7</f>
        <v>Весовая категория</v>
      </c>
      <c r="E7" s="359"/>
      <c r="F7" s="3" t="str">
        <f>Взв!E7</f>
        <v>кг</v>
      </c>
      <c r="I7" s="16"/>
      <c r="P7" s="219" t="s">
        <v>29</v>
      </c>
      <c r="Q7" s="356"/>
    </row>
    <row r="8" spans="3:18" s="14" customFormat="1" ht="19.5" customHeight="1">
      <c r="C8" s="176"/>
      <c r="G8" s="360" t="s">
        <v>24</v>
      </c>
      <c r="H8" s="361"/>
      <c r="I8" s="361"/>
      <c r="J8" s="361"/>
      <c r="K8" s="361"/>
      <c r="L8" s="362"/>
      <c r="M8" s="347" t="s">
        <v>25</v>
      </c>
      <c r="N8" s="347" t="s">
        <v>26</v>
      </c>
      <c r="O8" s="363" t="s">
        <v>27</v>
      </c>
      <c r="P8" s="183"/>
      <c r="Q8" s="183"/>
      <c r="R8" s="183"/>
    </row>
    <row r="9" spans="1:18" s="3" customFormat="1" ht="19.5" customHeight="1" thickBot="1">
      <c r="A9" s="229"/>
      <c r="B9" s="230" t="s">
        <v>31</v>
      </c>
      <c r="C9" s="177" t="str">
        <f>Взв!B9</f>
        <v>Draw</v>
      </c>
      <c r="D9" s="17" t="str">
        <f>Взв!C9</f>
        <v>Фамилия</v>
      </c>
      <c r="E9" s="17" t="str">
        <f>Взв!D9</f>
        <v>Имя</v>
      </c>
      <c r="F9" s="17" t="str">
        <f>Взв!E9</f>
        <v>Субъект РФ, город</v>
      </c>
      <c r="G9" s="226">
        <v>1</v>
      </c>
      <c r="H9" s="227">
        <v>2</v>
      </c>
      <c r="I9" s="227">
        <v>3</v>
      </c>
      <c r="J9" s="227">
        <v>4</v>
      </c>
      <c r="K9" s="227">
        <v>5</v>
      </c>
      <c r="L9" s="228"/>
      <c r="M9" s="348"/>
      <c r="N9" s="348"/>
      <c r="O9" s="364"/>
      <c r="P9" s="349" t="s">
        <v>30</v>
      </c>
      <c r="Q9" s="349"/>
      <c r="R9" s="349"/>
    </row>
    <row r="10" spans="1:18" s="215" customFormat="1" ht="3.75" customHeight="1" thickBot="1">
      <c r="A10" s="229"/>
      <c r="B10" s="211"/>
      <c r="C10" s="177"/>
      <c r="D10" s="17"/>
      <c r="E10" s="17"/>
      <c r="F10" s="17"/>
      <c r="G10" s="212"/>
      <c r="H10" s="212"/>
      <c r="I10" s="212"/>
      <c r="J10" s="212"/>
      <c r="K10" s="213"/>
      <c r="L10" s="213"/>
      <c r="M10" s="213"/>
      <c r="N10" s="214"/>
      <c r="O10" s="183"/>
      <c r="P10" s="204"/>
      <c r="Q10" s="204"/>
      <c r="R10" s="204"/>
    </row>
    <row r="11" spans="1:19" ht="15" customHeight="1" outlineLevel="1">
      <c r="A11" s="358">
        <v>1</v>
      </c>
      <c r="B11" s="231" t="s">
        <v>32</v>
      </c>
      <c r="C11" s="220">
        <f>Ход!A8</f>
        <v>1</v>
      </c>
      <c r="D11" s="10" t="str">
        <f>Ход!B8</f>
        <v>БАТАЛОВ</v>
      </c>
      <c r="E11" s="11" t="str">
        <f>Ход!I8</f>
        <v>Омар Гаджиевич</v>
      </c>
      <c r="F11" s="99" t="str">
        <f>Ход!B7</f>
        <v>Брянская, Брянск</v>
      </c>
      <c r="G11" s="184"/>
      <c r="H11" s="185"/>
      <c r="I11" s="186"/>
      <c r="J11" s="187"/>
      <c r="K11" s="187"/>
      <c r="L11" s="188"/>
      <c r="M11" s="234"/>
      <c r="N11" s="245"/>
      <c r="O11" s="355"/>
      <c r="P11" s="249" t="s">
        <v>34</v>
      </c>
      <c r="Q11" s="249" t="s">
        <v>35</v>
      </c>
      <c r="R11" s="250" t="s">
        <v>36</v>
      </c>
      <c r="S11" s="352" t="s">
        <v>14</v>
      </c>
    </row>
    <row r="12" spans="1:19" ht="15" customHeight="1" outlineLevel="1" thickBot="1">
      <c r="A12" s="358"/>
      <c r="B12" s="232" t="s">
        <v>33</v>
      </c>
      <c r="C12" s="198">
        <f>Ход!A10</f>
        <v>9</v>
      </c>
      <c r="D12" s="199" t="str">
        <f>Ход!B10</f>
        <v>ИГНАТОВ</v>
      </c>
      <c r="E12" s="200" t="str">
        <f>Ход!I10</f>
        <v>Алексей Кириллович</v>
      </c>
      <c r="F12" s="201" t="str">
        <f>Ход!B9</f>
        <v>Калужская, Калуга</v>
      </c>
      <c r="G12" s="189"/>
      <c r="H12" s="190"/>
      <c r="I12" s="190"/>
      <c r="J12" s="190"/>
      <c r="K12" s="190"/>
      <c r="L12" s="235"/>
      <c r="M12" s="236"/>
      <c r="N12" s="246"/>
      <c r="O12" s="351"/>
      <c r="P12" s="252"/>
      <c r="Q12" s="252"/>
      <c r="R12" s="253"/>
      <c r="S12" s="352"/>
    </row>
    <row r="13" spans="1:19" ht="15" customHeight="1" outlineLevel="1">
      <c r="A13" s="358">
        <v>2</v>
      </c>
      <c r="B13" s="233" t="s">
        <v>32</v>
      </c>
      <c r="C13" s="194">
        <f>Ход!A12</f>
        <v>5</v>
      </c>
      <c r="D13" s="195" t="str">
        <f>Ход!B12</f>
        <v>МАРЧЕНКО</v>
      </c>
      <c r="E13" s="196" t="str">
        <f>Ход!I12</f>
        <v>Иван Николаевич</v>
      </c>
      <c r="F13" s="197" t="str">
        <f>Ход!B11</f>
        <v>Тульская, Тула</v>
      </c>
      <c r="G13" s="184"/>
      <c r="H13" s="185"/>
      <c r="I13" s="186"/>
      <c r="J13" s="187"/>
      <c r="K13" s="187"/>
      <c r="L13" s="188"/>
      <c r="M13" s="234"/>
      <c r="N13" s="237"/>
      <c r="O13" s="350"/>
      <c r="P13" s="208" t="s">
        <v>34</v>
      </c>
      <c r="Q13" s="208" t="s">
        <v>35</v>
      </c>
      <c r="R13" s="254" t="s">
        <v>36</v>
      </c>
      <c r="S13" s="352"/>
    </row>
    <row r="14" spans="1:19" ht="15" customHeight="1" outlineLevel="1" thickBot="1">
      <c r="A14" s="358"/>
      <c r="B14" s="232" t="s">
        <v>33</v>
      </c>
      <c r="C14" s="198">
        <f>Ход!A14</f>
        <v>13</v>
      </c>
      <c r="D14" s="199" t="str">
        <f>Ход!B14</f>
        <v>МИРОНОВ</v>
      </c>
      <c r="E14" s="200" t="str">
        <f>Ход!I14</f>
        <v>Кирилл Игоревич</v>
      </c>
      <c r="F14" s="201" t="str">
        <f>Ход!B13</f>
        <v>Москва, ГУЗ</v>
      </c>
      <c r="G14" s="189"/>
      <c r="H14" s="190"/>
      <c r="I14" s="191"/>
      <c r="J14" s="192"/>
      <c r="K14" s="192"/>
      <c r="L14" s="193"/>
      <c r="M14" s="238"/>
      <c r="N14" s="238"/>
      <c r="O14" s="351"/>
      <c r="P14" s="252"/>
      <c r="Q14" s="252"/>
      <c r="R14" s="253"/>
      <c r="S14" s="352"/>
    </row>
    <row r="15" spans="1:19" ht="15" customHeight="1" outlineLevel="1">
      <c r="A15" s="358">
        <v>3</v>
      </c>
      <c r="B15" s="233" t="s">
        <v>32</v>
      </c>
      <c r="C15" s="194">
        <f>Ход!A16</f>
        <v>3</v>
      </c>
      <c r="D15" s="195" t="str">
        <f>Ход!B16</f>
        <v>ЧЕКИНЁВ</v>
      </c>
      <c r="E15" s="196" t="str">
        <f>Ход!I16</f>
        <v>Александр Иванович</v>
      </c>
      <c r="F15" s="197" t="str">
        <f>Ход!B15</f>
        <v>Тульская, Тула</v>
      </c>
      <c r="G15" s="184"/>
      <c r="H15" s="185"/>
      <c r="I15" s="186"/>
      <c r="J15" s="187"/>
      <c r="K15" s="187"/>
      <c r="L15" s="188"/>
      <c r="M15" s="234"/>
      <c r="N15" s="234"/>
      <c r="O15" s="355"/>
      <c r="P15" s="208" t="s">
        <v>34</v>
      </c>
      <c r="Q15" s="208" t="s">
        <v>35</v>
      </c>
      <c r="R15" s="254" t="s">
        <v>36</v>
      </c>
      <c r="S15" s="352"/>
    </row>
    <row r="16" spans="1:19" ht="15" customHeight="1" outlineLevel="1" thickBot="1">
      <c r="A16" s="358"/>
      <c r="B16" s="232" t="s">
        <v>33</v>
      </c>
      <c r="C16" s="198">
        <f>Ход!A18</f>
        <v>11</v>
      </c>
      <c r="D16" s="199" t="str">
        <f>Ход!B18</f>
        <v>МИХАЙЛОВ</v>
      </c>
      <c r="E16" s="200" t="str">
        <f>Ход!I18</f>
        <v>Иван Евгеньевич</v>
      </c>
      <c r="F16" s="201" t="str">
        <f>Ход!B17</f>
        <v>Орловская, Орел</v>
      </c>
      <c r="G16" s="189"/>
      <c r="H16" s="190"/>
      <c r="I16" s="190"/>
      <c r="J16" s="190"/>
      <c r="K16" s="190"/>
      <c r="L16" s="235"/>
      <c r="M16" s="236"/>
      <c r="N16" s="236"/>
      <c r="O16" s="351"/>
      <c r="P16" s="252"/>
      <c r="Q16" s="252"/>
      <c r="R16" s="253"/>
      <c r="S16" s="352"/>
    </row>
    <row r="17" spans="1:19" ht="15" customHeight="1" outlineLevel="1">
      <c r="A17" s="358">
        <v>4</v>
      </c>
      <c r="B17" s="233" t="s">
        <v>32</v>
      </c>
      <c r="C17" s="194">
        <f>Ход!A20</f>
        <v>7</v>
      </c>
      <c r="D17" s="195" t="str">
        <f>Ход!B20</f>
        <v>ВАРАНКИН</v>
      </c>
      <c r="E17" s="196" t="str">
        <f>Ход!I20</f>
        <v>Владимир Ильич</v>
      </c>
      <c r="F17" s="197" t="str">
        <f>Ход!B19</f>
        <v>Тульская, Алексин</v>
      </c>
      <c r="G17" s="184"/>
      <c r="H17" s="185"/>
      <c r="I17" s="186"/>
      <c r="J17" s="187"/>
      <c r="K17" s="187"/>
      <c r="L17" s="188"/>
      <c r="M17" s="234"/>
      <c r="N17" s="237"/>
      <c r="O17" s="355"/>
      <c r="P17" s="208" t="s">
        <v>34</v>
      </c>
      <c r="Q17" s="208" t="s">
        <v>35</v>
      </c>
      <c r="R17" s="254" t="s">
        <v>36</v>
      </c>
      <c r="S17" s="352"/>
    </row>
    <row r="18" spans="1:19" ht="15" customHeight="1" outlineLevel="1" thickBot="1">
      <c r="A18" s="358"/>
      <c r="B18" s="232" t="s">
        <v>33</v>
      </c>
      <c r="C18" s="198" t="str">
        <f>Ход!A22</f>
        <v>-</v>
      </c>
      <c r="D18" s="199" t="str">
        <f>Ход!B22</f>
        <v>-</v>
      </c>
      <c r="E18" s="200" t="str">
        <f>Ход!I22</f>
        <v>-</v>
      </c>
      <c r="F18" s="201" t="str">
        <f>Ход!B21</f>
        <v>-</v>
      </c>
      <c r="G18" s="189"/>
      <c r="H18" s="190"/>
      <c r="I18" s="191"/>
      <c r="J18" s="192"/>
      <c r="K18" s="192"/>
      <c r="L18" s="193"/>
      <c r="M18" s="238"/>
      <c r="N18" s="238"/>
      <c r="O18" s="351"/>
      <c r="P18" s="252"/>
      <c r="Q18" s="252"/>
      <c r="R18" s="253"/>
      <c r="S18" s="352"/>
    </row>
    <row r="19" spans="1:19" ht="15" customHeight="1" outlineLevel="1">
      <c r="A19" s="358">
        <v>5</v>
      </c>
      <c r="B19" s="231" t="s">
        <v>32</v>
      </c>
      <c r="C19" s="194">
        <f>Ход!A25</f>
        <v>2</v>
      </c>
      <c r="D19" s="195" t="str">
        <f>Ход!B25</f>
        <v>КРИВОЩАПОВ</v>
      </c>
      <c r="E19" s="196" t="str">
        <f>Ход!I25</f>
        <v>Дмитрий Юрьевич</v>
      </c>
      <c r="F19" s="197" t="str">
        <f>Ход!B24</f>
        <v>Тульская, Тула</v>
      </c>
      <c r="G19" s="184"/>
      <c r="H19" s="185"/>
      <c r="I19" s="186"/>
      <c r="J19" s="187"/>
      <c r="K19" s="187"/>
      <c r="L19" s="188"/>
      <c r="M19" s="234"/>
      <c r="N19" s="234"/>
      <c r="O19" s="355"/>
      <c r="P19" s="208" t="s">
        <v>34</v>
      </c>
      <c r="Q19" s="208" t="s">
        <v>35</v>
      </c>
      <c r="R19" s="254" t="s">
        <v>36</v>
      </c>
      <c r="S19" s="352"/>
    </row>
    <row r="20" spans="1:19" ht="15" customHeight="1" outlineLevel="1" thickBot="1">
      <c r="A20" s="358"/>
      <c r="B20" s="232" t="s">
        <v>33</v>
      </c>
      <c r="C20" s="198">
        <f>Ход!A27</f>
        <v>10</v>
      </c>
      <c r="D20" s="199" t="str">
        <f>Ход!B27</f>
        <v>ЩЕГЛОВ</v>
      </c>
      <c r="E20" s="200" t="str">
        <f>Ход!I27</f>
        <v>Андрей Геннадьевич</v>
      </c>
      <c r="F20" s="201" t="str">
        <f>Ход!B26</f>
        <v>Тамбовская, Тамбов</v>
      </c>
      <c r="G20" s="189"/>
      <c r="H20" s="190"/>
      <c r="I20" s="190"/>
      <c r="J20" s="190"/>
      <c r="K20" s="190"/>
      <c r="L20" s="235"/>
      <c r="M20" s="236"/>
      <c r="N20" s="236"/>
      <c r="O20" s="351"/>
      <c r="P20" s="252"/>
      <c r="Q20" s="252"/>
      <c r="R20" s="253"/>
      <c r="S20" s="352"/>
    </row>
    <row r="21" spans="1:19" ht="15" customHeight="1" outlineLevel="1">
      <c r="A21" s="358">
        <v>6</v>
      </c>
      <c r="B21" s="233" t="s">
        <v>32</v>
      </c>
      <c r="C21" s="194">
        <f>Ход!A29</f>
        <v>6</v>
      </c>
      <c r="D21" s="195" t="str">
        <f>Ход!B29</f>
        <v>МАНЧЕНКОВ</v>
      </c>
      <c r="E21" s="196" t="str">
        <f>Ход!I29</f>
        <v>Иван Владимирович</v>
      </c>
      <c r="F21" s="197" t="str">
        <f>Ход!B28</f>
        <v>Тульская, Тула</v>
      </c>
      <c r="G21" s="184"/>
      <c r="H21" s="185"/>
      <c r="I21" s="186"/>
      <c r="J21" s="187"/>
      <c r="K21" s="187"/>
      <c r="L21" s="188"/>
      <c r="M21" s="234"/>
      <c r="N21" s="237"/>
      <c r="O21" s="355"/>
      <c r="P21" s="208" t="s">
        <v>34</v>
      </c>
      <c r="Q21" s="208" t="s">
        <v>35</v>
      </c>
      <c r="R21" s="254" t="s">
        <v>36</v>
      </c>
      <c r="S21" s="352"/>
    </row>
    <row r="22" spans="1:19" ht="15" customHeight="1" outlineLevel="1" thickBot="1">
      <c r="A22" s="358"/>
      <c r="B22" s="232" t="s">
        <v>33</v>
      </c>
      <c r="C22" s="198">
        <f>Ход!A31</f>
        <v>14</v>
      </c>
      <c r="D22" s="199" t="str">
        <f>Ход!B31</f>
        <v>БЕЛОВ</v>
      </c>
      <c r="E22" s="200" t="str">
        <f>Ход!I31</f>
        <v>Дмитрий Андреевич</v>
      </c>
      <c r="F22" s="201" t="str">
        <f>Ход!B30</f>
        <v>Брянская, Брянск</v>
      </c>
      <c r="G22" s="189"/>
      <c r="H22" s="190"/>
      <c r="I22" s="191"/>
      <c r="J22" s="192"/>
      <c r="K22" s="192"/>
      <c r="L22" s="193"/>
      <c r="M22" s="238"/>
      <c r="N22" s="238"/>
      <c r="O22" s="351"/>
      <c r="P22" s="252"/>
      <c r="Q22" s="252"/>
      <c r="R22" s="253"/>
      <c r="S22" s="352"/>
    </row>
    <row r="23" spans="1:19" ht="15" customHeight="1" outlineLevel="1">
      <c r="A23" s="358">
        <v>7</v>
      </c>
      <c r="B23" s="233" t="s">
        <v>32</v>
      </c>
      <c r="C23" s="194">
        <f>Ход!A33</f>
        <v>4</v>
      </c>
      <c r="D23" s="195" t="str">
        <f>Ход!B33</f>
        <v>ЦАРЕВ</v>
      </c>
      <c r="E23" s="196" t="str">
        <f>Ход!I33</f>
        <v>Александр Валерьевич</v>
      </c>
      <c r="F23" s="197" t="str">
        <f>Ход!B32</f>
        <v>Тульская, Тула</v>
      </c>
      <c r="G23" s="184"/>
      <c r="H23" s="185"/>
      <c r="I23" s="186"/>
      <c r="J23" s="187"/>
      <c r="K23" s="187"/>
      <c r="L23" s="188"/>
      <c r="M23" s="234"/>
      <c r="N23" s="234"/>
      <c r="O23" s="355"/>
      <c r="P23" s="208" t="s">
        <v>34</v>
      </c>
      <c r="Q23" s="208" t="s">
        <v>35</v>
      </c>
      <c r="R23" s="254" t="s">
        <v>36</v>
      </c>
      <c r="S23" s="352"/>
    </row>
    <row r="24" spans="1:19" ht="15" customHeight="1" outlineLevel="1" thickBot="1">
      <c r="A24" s="358"/>
      <c r="B24" s="232" t="s">
        <v>33</v>
      </c>
      <c r="C24" s="198">
        <f>Ход!A35</f>
        <v>12</v>
      </c>
      <c r="D24" s="199" t="str">
        <f>Ход!B35</f>
        <v>ШАЛУНОВ</v>
      </c>
      <c r="E24" s="200" t="str">
        <f>Ход!I35</f>
        <v>Дмитрий Владимирович</v>
      </c>
      <c r="F24" s="201" t="str">
        <f>Ход!B34</f>
        <v>Москва, МЭИ(ТУ)</v>
      </c>
      <c r="G24" s="189"/>
      <c r="H24" s="190"/>
      <c r="I24" s="190"/>
      <c r="J24" s="190"/>
      <c r="K24" s="190"/>
      <c r="L24" s="235"/>
      <c r="M24" s="236"/>
      <c r="N24" s="236"/>
      <c r="O24" s="350"/>
      <c r="P24" s="252"/>
      <c r="Q24" s="252"/>
      <c r="R24" s="253"/>
      <c r="S24" s="352"/>
    </row>
    <row r="25" spans="1:19" ht="15" customHeight="1" outlineLevel="1">
      <c r="A25" s="357">
        <v>8</v>
      </c>
      <c r="B25" s="233" t="s">
        <v>32</v>
      </c>
      <c r="C25" s="194">
        <f>Ход!A37</f>
        <v>8</v>
      </c>
      <c r="D25" s="195" t="str">
        <f>Ход!B37</f>
        <v>ФИРСОВ</v>
      </c>
      <c r="E25" s="196" t="str">
        <f>Ход!I37</f>
        <v>Виталий Викторович</v>
      </c>
      <c r="F25" s="197" t="str">
        <f>Ход!B36</f>
        <v>Тульская, Тула</v>
      </c>
      <c r="G25" s="184"/>
      <c r="H25" s="185"/>
      <c r="I25" s="186"/>
      <c r="J25" s="187"/>
      <c r="K25" s="187"/>
      <c r="L25" s="188"/>
      <c r="M25" s="234"/>
      <c r="N25" s="210"/>
      <c r="O25" s="355"/>
      <c r="P25" s="208" t="s">
        <v>34</v>
      </c>
      <c r="Q25" s="208" t="s">
        <v>35</v>
      </c>
      <c r="R25" s="254" t="s">
        <v>36</v>
      </c>
      <c r="S25" s="352"/>
    </row>
    <row r="26" spans="1:19" ht="15" customHeight="1" outlineLevel="1" thickBot="1">
      <c r="A26" s="357"/>
      <c r="B26" s="231" t="s">
        <v>33</v>
      </c>
      <c r="C26" s="178" t="str">
        <f>Ход!A39</f>
        <v>-</v>
      </c>
      <c r="D26" s="10" t="str">
        <f>Ход!B39</f>
        <v>-</v>
      </c>
      <c r="E26" s="11" t="str">
        <f>Ход!I39</f>
        <v>-</v>
      </c>
      <c r="F26" s="99" t="str">
        <f>Ход!B38</f>
        <v>-</v>
      </c>
      <c r="G26" s="189"/>
      <c r="H26" s="190"/>
      <c r="I26" s="191"/>
      <c r="J26" s="192"/>
      <c r="K26" s="192"/>
      <c r="L26" s="193"/>
      <c r="M26" s="238"/>
      <c r="N26" s="244"/>
      <c r="O26" s="351"/>
      <c r="P26" s="210"/>
      <c r="Q26" s="210"/>
      <c r="R26" s="251"/>
      <c r="S26" s="352"/>
    </row>
    <row r="27" spans="2:19" ht="15" customHeight="1" thickBot="1">
      <c r="B27" s="209"/>
      <c r="G27" s="205"/>
      <c r="H27" s="205"/>
      <c r="I27" s="206"/>
      <c r="J27" s="179"/>
      <c r="K27" s="179"/>
      <c r="L27" s="179"/>
      <c r="M27" s="179"/>
      <c r="N27" s="179"/>
      <c r="P27" s="207"/>
      <c r="Q27" s="207"/>
      <c r="R27" s="207"/>
      <c r="S27" s="207"/>
    </row>
    <row r="28" spans="1:19" ht="15" customHeight="1" outlineLevel="1">
      <c r="A28" s="357">
        <v>9</v>
      </c>
      <c r="B28" s="231" t="s">
        <v>32</v>
      </c>
      <c r="C28" s="178">
        <f>Ход!K9</f>
        <v>1</v>
      </c>
      <c r="D28" s="10" t="str">
        <f>Ход!L9</f>
        <v>БАТАЛОВ</v>
      </c>
      <c r="E28" s="11" t="str">
        <f>Ход!S9</f>
        <v>Омар Гаджиевич</v>
      </c>
      <c r="F28" s="99" t="str">
        <f>Ход!L8</f>
        <v>Брянская, Брянск</v>
      </c>
      <c r="G28" s="184"/>
      <c r="H28" s="185"/>
      <c r="I28" s="186"/>
      <c r="J28" s="187"/>
      <c r="K28" s="187"/>
      <c r="L28" s="188"/>
      <c r="M28" s="234"/>
      <c r="N28" s="245"/>
      <c r="O28" s="355"/>
      <c r="P28" s="249" t="s">
        <v>34</v>
      </c>
      <c r="Q28" s="249" t="s">
        <v>35</v>
      </c>
      <c r="R28" s="250" t="s">
        <v>36</v>
      </c>
      <c r="S28" s="352" t="s">
        <v>14</v>
      </c>
    </row>
    <row r="29" spans="1:19" ht="15" customHeight="1" outlineLevel="1" thickBot="1">
      <c r="A29" s="357"/>
      <c r="B29" s="232" t="s">
        <v>33</v>
      </c>
      <c r="C29" s="198">
        <f>Ход!K13</f>
        <v>5</v>
      </c>
      <c r="D29" s="199" t="str">
        <f>Ход!L13</f>
        <v>МАРЧЕНКО</v>
      </c>
      <c r="E29" s="200" t="str">
        <f>Ход!S13</f>
        <v>Иван Николаевич</v>
      </c>
      <c r="F29" s="201" t="str">
        <f>Ход!L12</f>
        <v>Тульская, Тула</v>
      </c>
      <c r="G29" s="189"/>
      <c r="H29" s="190"/>
      <c r="I29" s="190"/>
      <c r="J29" s="190"/>
      <c r="K29" s="190"/>
      <c r="L29" s="235"/>
      <c r="M29" s="236"/>
      <c r="N29" s="246"/>
      <c r="O29" s="351"/>
      <c r="P29" s="252"/>
      <c r="Q29" s="252"/>
      <c r="R29" s="253"/>
      <c r="S29" s="352"/>
    </row>
    <row r="30" spans="1:19" ht="15" customHeight="1" outlineLevel="1">
      <c r="A30" s="358">
        <v>10</v>
      </c>
      <c r="B30" s="233" t="s">
        <v>32</v>
      </c>
      <c r="C30" s="194">
        <f>Ход!K17</f>
        <v>3</v>
      </c>
      <c r="D30" s="195" t="str">
        <f>Ход!L17</f>
        <v>ЧЕКИНЁВ</v>
      </c>
      <c r="E30" s="196" t="str">
        <f>Ход!S17</f>
        <v>Александр Иванович</v>
      </c>
      <c r="F30" s="197" t="str">
        <f>Ход!L16</f>
        <v>Тульская, Тула</v>
      </c>
      <c r="G30" s="184"/>
      <c r="H30" s="185"/>
      <c r="I30" s="186"/>
      <c r="J30" s="187"/>
      <c r="K30" s="187"/>
      <c r="L30" s="188"/>
      <c r="M30" s="234"/>
      <c r="N30" s="237"/>
      <c r="O30" s="350"/>
      <c r="P30" s="208" t="s">
        <v>34</v>
      </c>
      <c r="Q30" s="208" t="s">
        <v>35</v>
      </c>
      <c r="R30" s="254" t="s">
        <v>36</v>
      </c>
      <c r="S30" s="352"/>
    </row>
    <row r="31" spans="1:19" ht="15" customHeight="1" outlineLevel="1" thickBot="1">
      <c r="A31" s="358"/>
      <c r="B31" s="232" t="s">
        <v>33</v>
      </c>
      <c r="C31" s="198">
        <f>Ход!K21</f>
        <v>7</v>
      </c>
      <c r="D31" s="199" t="str">
        <f>Ход!L21</f>
        <v>ВАРАНКИН</v>
      </c>
      <c r="E31" s="200" t="str">
        <f>Ход!S21</f>
        <v>Владимир Ильич</v>
      </c>
      <c r="F31" s="201" t="str">
        <f>Ход!L20</f>
        <v>Тульская, Алексин</v>
      </c>
      <c r="G31" s="189"/>
      <c r="H31" s="190"/>
      <c r="I31" s="191"/>
      <c r="J31" s="192"/>
      <c r="K31" s="192"/>
      <c r="L31" s="193"/>
      <c r="M31" s="238"/>
      <c r="N31" s="238"/>
      <c r="O31" s="351"/>
      <c r="P31" s="252"/>
      <c r="Q31" s="252"/>
      <c r="R31" s="253"/>
      <c r="S31" s="352"/>
    </row>
    <row r="32" spans="1:19" ht="15" customHeight="1" outlineLevel="1">
      <c r="A32" s="358">
        <v>11</v>
      </c>
      <c r="B32" s="233" t="s">
        <v>32</v>
      </c>
      <c r="C32" s="194">
        <f>Ход!K26</f>
        <v>2</v>
      </c>
      <c r="D32" s="195" t="str">
        <f>Ход!L26</f>
        <v>КРИВОЩАПОВ</v>
      </c>
      <c r="E32" s="196" t="str">
        <f>Ход!S26</f>
        <v>Дмитрий Юрьевич</v>
      </c>
      <c r="F32" s="197" t="str">
        <f>Ход!L25</f>
        <v>Тульская, Тула</v>
      </c>
      <c r="G32" s="184"/>
      <c r="H32" s="185"/>
      <c r="I32" s="186"/>
      <c r="J32" s="187"/>
      <c r="K32" s="187"/>
      <c r="L32" s="188"/>
      <c r="M32" s="234"/>
      <c r="N32" s="234"/>
      <c r="O32" s="355"/>
      <c r="P32" s="208" t="s">
        <v>34</v>
      </c>
      <c r="Q32" s="208" t="s">
        <v>35</v>
      </c>
      <c r="R32" s="254" t="s">
        <v>36</v>
      </c>
      <c r="S32" s="352"/>
    </row>
    <row r="33" spans="1:19" ht="15" customHeight="1" outlineLevel="1" thickBot="1">
      <c r="A33" s="358"/>
      <c r="B33" s="232" t="s">
        <v>33</v>
      </c>
      <c r="C33" s="198">
        <f>Ход!K30</f>
        <v>6</v>
      </c>
      <c r="D33" s="199" t="str">
        <f>Ход!L30</f>
        <v>МАНЧЕНКОВ</v>
      </c>
      <c r="E33" s="200" t="str">
        <f>Ход!S30</f>
        <v>Иван Владимирович</v>
      </c>
      <c r="F33" s="201" t="str">
        <f>Ход!L29</f>
        <v>Тульская, Тула</v>
      </c>
      <c r="G33" s="189"/>
      <c r="H33" s="190"/>
      <c r="I33" s="190"/>
      <c r="J33" s="190"/>
      <c r="K33" s="190"/>
      <c r="L33" s="235"/>
      <c r="M33" s="236"/>
      <c r="N33" s="236"/>
      <c r="O33" s="350"/>
      <c r="P33" s="208"/>
      <c r="Q33" s="208"/>
      <c r="R33" s="254"/>
      <c r="S33" s="352"/>
    </row>
    <row r="34" spans="1:19" ht="15" customHeight="1" outlineLevel="1">
      <c r="A34" s="358">
        <v>12</v>
      </c>
      <c r="B34" s="233" t="s">
        <v>32</v>
      </c>
      <c r="C34" s="194">
        <f>Ход!K34</f>
        <v>4</v>
      </c>
      <c r="D34" s="195" t="str">
        <f>Ход!L34</f>
        <v>ЦАРЕВ</v>
      </c>
      <c r="E34" s="196" t="str">
        <f>Ход!S34</f>
        <v>Александр Валерьевич</v>
      </c>
      <c r="F34" s="197" t="str">
        <f>Ход!L33</f>
        <v>Тульская, Тула</v>
      </c>
      <c r="G34" s="184"/>
      <c r="H34" s="185"/>
      <c r="I34" s="186"/>
      <c r="J34" s="187"/>
      <c r="K34" s="187"/>
      <c r="L34" s="188"/>
      <c r="M34" s="234"/>
      <c r="N34" s="210"/>
      <c r="O34" s="355"/>
      <c r="P34" s="249" t="s">
        <v>34</v>
      </c>
      <c r="Q34" s="249" t="s">
        <v>35</v>
      </c>
      <c r="R34" s="250" t="s">
        <v>36</v>
      </c>
      <c r="S34" s="352"/>
    </row>
    <row r="35" spans="1:19" ht="15" customHeight="1" outlineLevel="1" thickBot="1">
      <c r="A35" s="358"/>
      <c r="B35" s="231" t="s">
        <v>33</v>
      </c>
      <c r="C35" s="178">
        <f>Ход!K38</f>
        <v>8</v>
      </c>
      <c r="D35" s="10" t="str">
        <f>Ход!L38</f>
        <v>ФИРСОВ</v>
      </c>
      <c r="E35" s="11" t="str">
        <f>Ход!S38</f>
        <v>Виталий Викторович</v>
      </c>
      <c r="F35" s="99" t="str">
        <f>Ход!L37</f>
        <v>Тульская, Тула</v>
      </c>
      <c r="G35" s="189"/>
      <c r="H35" s="190"/>
      <c r="I35" s="191"/>
      <c r="J35" s="192"/>
      <c r="K35" s="192"/>
      <c r="L35" s="193"/>
      <c r="M35" s="238"/>
      <c r="N35" s="244"/>
      <c r="O35" s="351"/>
      <c r="P35" s="210"/>
      <c r="Q35" s="210"/>
      <c r="R35" s="251"/>
      <c r="S35" s="352"/>
    </row>
    <row r="36" spans="7:19" ht="15" customHeight="1" thickBot="1">
      <c r="G36" s="205"/>
      <c r="H36" s="205"/>
      <c r="I36" s="206"/>
      <c r="J36" s="179"/>
      <c r="K36" s="179"/>
      <c r="L36" s="179"/>
      <c r="M36" s="179"/>
      <c r="N36" s="179"/>
      <c r="P36" s="207"/>
      <c r="Q36" s="207"/>
      <c r="R36" s="207"/>
      <c r="S36" s="207"/>
    </row>
    <row r="37" spans="1:19" ht="15" customHeight="1" outlineLevel="1">
      <c r="A37" s="358">
        <v>13</v>
      </c>
      <c r="B37" s="231" t="s">
        <v>32</v>
      </c>
      <c r="C37" s="178">
        <f>Ход!A42</f>
        <v>9</v>
      </c>
      <c r="D37" s="10" t="str">
        <f>Ход!B42</f>
        <v>ИГНАТОВ</v>
      </c>
      <c r="E37" s="11" t="str">
        <f>Ход!I42</f>
        <v>Алексей Кириллович</v>
      </c>
      <c r="F37" s="202" t="str">
        <f>Ход!B41</f>
        <v>Калужская, Калуга</v>
      </c>
      <c r="G37" s="184"/>
      <c r="H37" s="185"/>
      <c r="I37" s="186"/>
      <c r="J37" s="187"/>
      <c r="K37" s="187"/>
      <c r="L37" s="188"/>
      <c r="M37" s="234"/>
      <c r="N37" s="245"/>
      <c r="O37" s="355"/>
      <c r="P37" s="249" t="s">
        <v>34</v>
      </c>
      <c r="Q37" s="249" t="s">
        <v>35</v>
      </c>
      <c r="R37" s="250" t="s">
        <v>36</v>
      </c>
      <c r="S37" s="352" t="s">
        <v>13</v>
      </c>
    </row>
    <row r="38" spans="1:19" ht="15" customHeight="1" outlineLevel="1" thickBot="1">
      <c r="A38" s="358"/>
      <c r="B38" s="232" t="s">
        <v>33</v>
      </c>
      <c r="C38" s="198">
        <f>Ход!A44</f>
        <v>5</v>
      </c>
      <c r="D38" s="199" t="str">
        <f>Ход!B44</f>
        <v>МАРЧЕНКО</v>
      </c>
      <c r="E38" s="200" t="str">
        <f>Ход!I44</f>
        <v>Иван Николаевич</v>
      </c>
      <c r="F38" s="203" t="str">
        <f>Ход!B43</f>
        <v>Тульская, Тула</v>
      </c>
      <c r="G38" s="189"/>
      <c r="H38" s="190"/>
      <c r="I38" s="190"/>
      <c r="J38" s="190"/>
      <c r="K38" s="190"/>
      <c r="L38" s="235"/>
      <c r="M38" s="236"/>
      <c r="N38" s="246"/>
      <c r="O38" s="351"/>
      <c r="P38" s="252"/>
      <c r="Q38" s="252"/>
      <c r="R38" s="253"/>
      <c r="S38" s="352"/>
    </row>
    <row r="39" spans="1:19" ht="15" customHeight="1" outlineLevel="1">
      <c r="A39" s="358">
        <v>14</v>
      </c>
      <c r="B39" s="233" t="s">
        <v>32</v>
      </c>
      <c r="C39" s="178">
        <f>Ход!A46</f>
        <v>11</v>
      </c>
      <c r="D39" s="10" t="str">
        <f>Ход!B46</f>
        <v>МИХАЙЛОВ</v>
      </c>
      <c r="E39" s="11" t="str">
        <f>Ход!I46</f>
        <v>Иван Евгеньевич</v>
      </c>
      <c r="F39" s="99" t="str">
        <f>Ход!B45</f>
        <v>Орловская, Орел</v>
      </c>
      <c r="G39" s="184"/>
      <c r="H39" s="185"/>
      <c r="I39" s="186"/>
      <c r="J39" s="187"/>
      <c r="K39" s="187"/>
      <c r="L39" s="188"/>
      <c r="M39" s="234"/>
      <c r="N39" s="237"/>
      <c r="O39" s="350"/>
      <c r="P39" s="208" t="s">
        <v>34</v>
      </c>
      <c r="Q39" s="208" t="s">
        <v>35</v>
      </c>
      <c r="R39" s="254" t="s">
        <v>36</v>
      </c>
      <c r="S39" s="352"/>
    </row>
    <row r="40" spans="1:19" ht="15" customHeight="1" outlineLevel="1" thickBot="1">
      <c r="A40" s="358"/>
      <c r="B40" s="232" t="s">
        <v>33</v>
      </c>
      <c r="C40" s="198">
        <f>Ход!A48</f>
        <v>7</v>
      </c>
      <c r="D40" s="199" t="str">
        <f>Ход!B48</f>
        <v>ВАРАНКИН</v>
      </c>
      <c r="E40" s="200" t="str">
        <f>Ход!I48</f>
        <v>Владимир Ильич</v>
      </c>
      <c r="F40" s="201" t="str">
        <f>Ход!B47</f>
        <v>Тульская, Алексин</v>
      </c>
      <c r="G40" s="189"/>
      <c r="H40" s="190"/>
      <c r="I40" s="191"/>
      <c r="J40" s="192"/>
      <c r="K40" s="192"/>
      <c r="L40" s="193"/>
      <c r="M40" s="238"/>
      <c r="N40" s="238"/>
      <c r="O40" s="351"/>
      <c r="P40" s="252"/>
      <c r="Q40" s="252"/>
      <c r="R40" s="253"/>
      <c r="S40" s="352"/>
    </row>
    <row r="41" spans="1:19" ht="15" customHeight="1" outlineLevel="1">
      <c r="A41" s="358">
        <v>15</v>
      </c>
      <c r="B41" s="233" t="s">
        <v>32</v>
      </c>
      <c r="C41" s="178">
        <f>Ход!A52</f>
        <v>14</v>
      </c>
      <c r="D41" s="10" t="str">
        <f>Ход!B52</f>
        <v>БЕЛОВ</v>
      </c>
      <c r="E41" s="11" t="str">
        <f>Ход!I52</f>
        <v>Дмитрий Андреевич</v>
      </c>
      <c r="F41" s="99" t="str">
        <f>Ход!B51</f>
        <v>Брянская, Брянск</v>
      </c>
      <c r="G41" s="184"/>
      <c r="H41" s="185"/>
      <c r="I41" s="186"/>
      <c r="J41" s="187"/>
      <c r="K41" s="187"/>
      <c r="L41" s="188"/>
      <c r="M41" s="234"/>
      <c r="N41" s="234"/>
      <c r="O41" s="355"/>
      <c r="P41" s="208" t="s">
        <v>34</v>
      </c>
      <c r="Q41" s="208" t="s">
        <v>35</v>
      </c>
      <c r="R41" s="254" t="s">
        <v>36</v>
      </c>
      <c r="S41" s="352"/>
    </row>
    <row r="42" spans="1:19" ht="15" customHeight="1" outlineLevel="1" thickBot="1">
      <c r="A42" s="358"/>
      <c r="B42" s="232" t="s">
        <v>33</v>
      </c>
      <c r="C42" s="198">
        <f>Ход!A54</f>
        <v>2</v>
      </c>
      <c r="D42" s="199" t="str">
        <f>Ход!B54</f>
        <v>КРИВОЩАПОВ</v>
      </c>
      <c r="E42" s="200" t="str">
        <f>Ход!I54</f>
        <v>Дмитрий Юрьевич</v>
      </c>
      <c r="F42" s="201" t="str">
        <f>Ход!B53</f>
        <v>Тульская, Тула</v>
      </c>
      <c r="G42" s="189"/>
      <c r="H42" s="190"/>
      <c r="I42" s="190"/>
      <c r="J42" s="190"/>
      <c r="K42" s="190"/>
      <c r="L42" s="235"/>
      <c r="M42" s="236"/>
      <c r="N42" s="236"/>
      <c r="O42" s="350"/>
      <c r="P42" s="208"/>
      <c r="Q42" s="208"/>
      <c r="R42" s="254"/>
      <c r="S42" s="352"/>
    </row>
    <row r="43" spans="1:19" ht="15" customHeight="1" outlineLevel="1">
      <c r="A43" s="358">
        <v>16</v>
      </c>
      <c r="B43" s="233" t="s">
        <v>32</v>
      </c>
      <c r="C43" s="194">
        <f>Ход!A56</f>
        <v>12</v>
      </c>
      <c r="D43" s="195" t="str">
        <f>Ход!B56</f>
        <v>ШАЛУНОВ</v>
      </c>
      <c r="E43" s="196" t="str">
        <f>Ход!I56</f>
        <v>Дмитрий Владимирович</v>
      </c>
      <c r="F43" s="197" t="str">
        <f>Ход!B55</f>
        <v>Москва, МЭИ(ТУ)</v>
      </c>
      <c r="G43" s="184"/>
      <c r="H43" s="185"/>
      <c r="I43" s="186"/>
      <c r="J43" s="187"/>
      <c r="K43" s="187"/>
      <c r="L43" s="188"/>
      <c r="M43" s="234"/>
      <c r="N43" s="210"/>
      <c r="O43" s="355"/>
      <c r="P43" s="249" t="s">
        <v>34</v>
      </c>
      <c r="Q43" s="249" t="s">
        <v>35</v>
      </c>
      <c r="R43" s="250" t="s">
        <v>36</v>
      </c>
      <c r="S43" s="352"/>
    </row>
    <row r="44" spans="1:19" ht="15" customHeight="1" outlineLevel="1" thickBot="1">
      <c r="A44" s="358"/>
      <c r="B44" s="231" t="s">
        <v>33</v>
      </c>
      <c r="C44" s="178">
        <f>Ход!A58</f>
        <v>8</v>
      </c>
      <c r="D44" s="10" t="str">
        <f>Ход!B58</f>
        <v>ФИРСОВ</v>
      </c>
      <c r="E44" s="11" t="str">
        <f>Ход!I58</f>
        <v>Виталий Викторович</v>
      </c>
      <c r="F44" s="99" t="str">
        <f>Ход!B57</f>
        <v>Тульская, Тула</v>
      </c>
      <c r="G44" s="189"/>
      <c r="H44" s="190"/>
      <c r="I44" s="191"/>
      <c r="J44" s="192"/>
      <c r="K44" s="192"/>
      <c r="L44" s="193"/>
      <c r="M44" s="238"/>
      <c r="N44" s="244"/>
      <c r="O44" s="351"/>
      <c r="P44" s="210"/>
      <c r="Q44" s="210"/>
      <c r="R44" s="251"/>
      <c r="S44" s="352"/>
    </row>
    <row r="45" spans="2:19" ht="15" customHeight="1" thickBot="1">
      <c r="B45" s="209"/>
      <c r="G45" s="205"/>
      <c r="H45" s="205"/>
      <c r="I45" s="206"/>
      <c r="J45" s="179"/>
      <c r="K45" s="179"/>
      <c r="L45" s="179"/>
      <c r="M45" s="179"/>
      <c r="N45" s="179"/>
      <c r="P45" s="207"/>
      <c r="Q45" s="207"/>
      <c r="R45" s="207"/>
      <c r="S45" s="207"/>
    </row>
    <row r="46" spans="1:19" ht="15" customHeight="1" outlineLevel="1">
      <c r="A46" s="358">
        <v>17</v>
      </c>
      <c r="B46" s="231" t="s">
        <v>32</v>
      </c>
      <c r="C46" s="178">
        <f>Ход!K43</f>
        <v>5</v>
      </c>
      <c r="D46" s="10" t="str">
        <f>Ход!L43</f>
        <v>МАРЧЕНКО</v>
      </c>
      <c r="E46" s="11" t="str">
        <f>Ход!S43</f>
        <v>Иван Николаевич</v>
      </c>
      <c r="F46" s="99" t="str">
        <f>Ход!L42</f>
        <v>Тульская, Тула</v>
      </c>
      <c r="G46" s="184"/>
      <c r="H46" s="185"/>
      <c r="I46" s="186"/>
      <c r="J46" s="187"/>
      <c r="K46" s="187"/>
      <c r="L46" s="188"/>
      <c r="M46" s="234"/>
      <c r="N46" s="245"/>
      <c r="O46" s="355"/>
      <c r="P46" s="249" t="s">
        <v>34</v>
      </c>
      <c r="Q46" s="249" t="s">
        <v>35</v>
      </c>
      <c r="R46" s="250" t="s">
        <v>36</v>
      </c>
      <c r="S46" s="353" t="s">
        <v>12</v>
      </c>
    </row>
    <row r="47" spans="1:19" ht="15" customHeight="1" outlineLevel="1" thickBot="1">
      <c r="A47" s="358"/>
      <c r="B47" s="232" t="s">
        <v>33</v>
      </c>
      <c r="C47" s="198">
        <f>Ход!K47</f>
        <v>11</v>
      </c>
      <c r="D47" s="199" t="str">
        <f>Ход!L47</f>
        <v>МИХАЙЛОВ</v>
      </c>
      <c r="E47" s="200" t="str">
        <f>Ход!S47</f>
        <v>Иван Евгеньевич</v>
      </c>
      <c r="F47" s="201" t="str">
        <f>Ход!L46</f>
        <v>Орловская, Орел</v>
      </c>
      <c r="G47" s="189"/>
      <c r="H47" s="190"/>
      <c r="I47" s="190"/>
      <c r="J47" s="190"/>
      <c r="K47" s="190"/>
      <c r="L47" s="235"/>
      <c r="M47" s="236"/>
      <c r="N47" s="246"/>
      <c r="O47" s="351"/>
      <c r="P47" s="252"/>
      <c r="Q47" s="252"/>
      <c r="R47" s="253"/>
      <c r="S47" s="353"/>
    </row>
    <row r="48" spans="1:19" ht="15" customHeight="1" outlineLevel="1">
      <c r="A48" s="358">
        <v>18</v>
      </c>
      <c r="B48" s="233" t="s">
        <v>32</v>
      </c>
      <c r="C48" s="194">
        <f>Ход!K53</f>
        <v>14</v>
      </c>
      <c r="D48" s="195" t="str">
        <f>Ход!L53</f>
        <v>БЕЛОВ</v>
      </c>
      <c r="E48" s="196" t="str">
        <f>Ход!S53</f>
        <v>Дмитрий Андреевич</v>
      </c>
      <c r="F48" s="197" t="str">
        <f>Ход!L52</f>
        <v>Брянская, Брянск</v>
      </c>
      <c r="G48" s="184"/>
      <c r="H48" s="185"/>
      <c r="I48" s="186"/>
      <c r="J48" s="187"/>
      <c r="K48" s="187"/>
      <c r="L48" s="188"/>
      <c r="M48" s="234"/>
      <c r="N48" s="210"/>
      <c r="O48" s="355"/>
      <c r="P48" s="208" t="s">
        <v>34</v>
      </c>
      <c r="Q48" s="208" t="s">
        <v>35</v>
      </c>
      <c r="R48" s="254" t="s">
        <v>36</v>
      </c>
      <c r="S48" s="353"/>
    </row>
    <row r="49" spans="1:19" ht="15" customHeight="1" outlineLevel="1" thickBot="1">
      <c r="A49" s="358"/>
      <c r="B49" s="231" t="s">
        <v>33</v>
      </c>
      <c r="C49" s="178">
        <f>Ход!K57</f>
        <v>12</v>
      </c>
      <c r="D49" s="10" t="str">
        <f>Ход!L57</f>
        <v>ШАЛУНОВ</v>
      </c>
      <c r="E49" s="11" t="str">
        <f>Ход!S57</f>
        <v>Дмитрий Владимирович</v>
      </c>
      <c r="F49" s="99" t="str">
        <f>Ход!L56</f>
        <v>Москва, МЭИ(ТУ)</v>
      </c>
      <c r="G49" s="189"/>
      <c r="H49" s="190"/>
      <c r="I49" s="191"/>
      <c r="J49" s="192"/>
      <c r="K49" s="192"/>
      <c r="L49" s="193"/>
      <c r="M49" s="238"/>
      <c r="N49" s="244"/>
      <c r="O49" s="351"/>
      <c r="P49" s="210"/>
      <c r="Q49" s="210"/>
      <c r="R49" s="251"/>
      <c r="S49" s="353"/>
    </row>
    <row r="50" spans="7:19" ht="15" customHeight="1" thickBot="1">
      <c r="G50" s="205"/>
      <c r="H50" s="205"/>
      <c r="I50" s="206"/>
      <c r="J50" s="179"/>
      <c r="K50" s="179"/>
      <c r="L50" s="179"/>
      <c r="M50" s="179"/>
      <c r="N50" s="179"/>
      <c r="P50" s="207"/>
      <c r="Q50" s="207"/>
      <c r="R50" s="207"/>
      <c r="S50" s="207"/>
    </row>
    <row r="51" spans="1:19" ht="15" customHeight="1" outlineLevel="1">
      <c r="A51" s="358">
        <v>19</v>
      </c>
      <c r="B51" s="231" t="s">
        <v>32</v>
      </c>
      <c r="C51" s="178">
        <f>Ход!U11</f>
        <v>1</v>
      </c>
      <c r="D51" s="10" t="str">
        <f>Ход!V11</f>
        <v>БАТАЛОВ</v>
      </c>
      <c r="E51" s="11" t="str">
        <f>Ход!AC11</f>
        <v>Омар Гаджиевич</v>
      </c>
      <c r="F51" s="99" t="str">
        <f>Ход!V10</f>
        <v>Брянская, Брянск</v>
      </c>
      <c r="G51" s="184"/>
      <c r="H51" s="185"/>
      <c r="I51" s="186"/>
      <c r="J51" s="187"/>
      <c r="K51" s="187"/>
      <c r="L51" s="188"/>
      <c r="M51" s="234"/>
      <c r="N51" s="245"/>
      <c r="O51" s="355"/>
      <c r="P51" s="249" t="s">
        <v>34</v>
      </c>
      <c r="Q51" s="249" t="s">
        <v>35</v>
      </c>
      <c r="R51" s="250" t="s">
        <v>36</v>
      </c>
      <c r="S51" s="354" t="s">
        <v>15</v>
      </c>
    </row>
    <row r="52" spans="1:19" ht="15" customHeight="1" outlineLevel="1" thickBot="1">
      <c r="A52" s="358"/>
      <c r="B52" s="232" t="s">
        <v>33</v>
      </c>
      <c r="C52" s="198">
        <f>Ход!U19</f>
        <v>3</v>
      </c>
      <c r="D52" s="199" t="str">
        <f>Ход!V19</f>
        <v>ЧЕКИНЁВ</v>
      </c>
      <c r="E52" s="200" t="str">
        <f>Ход!AC19</f>
        <v>Александр Иванович</v>
      </c>
      <c r="F52" s="201" t="str">
        <f>Ход!V18</f>
        <v>Тульская, Тула</v>
      </c>
      <c r="G52" s="189"/>
      <c r="H52" s="190"/>
      <c r="I52" s="190"/>
      <c r="J52" s="190"/>
      <c r="K52" s="190"/>
      <c r="L52" s="235"/>
      <c r="M52" s="236"/>
      <c r="N52" s="246"/>
      <c r="O52" s="351"/>
      <c r="P52" s="252"/>
      <c r="Q52" s="252"/>
      <c r="R52" s="253"/>
      <c r="S52" s="354"/>
    </row>
    <row r="53" spans="1:19" ht="15" customHeight="1" outlineLevel="1">
      <c r="A53" s="358">
        <v>20</v>
      </c>
      <c r="B53" s="233" t="s">
        <v>32</v>
      </c>
      <c r="C53" s="194">
        <f>Ход!U28</f>
        <v>6</v>
      </c>
      <c r="D53" s="195" t="str">
        <f>Ход!V28</f>
        <v>МАНЧЕНКОВ</v>
      </c>
      <c r="E53" s="196" t="str">
        <f>Ход!AC28</f>
        <v>Иван Владимирович</v>
      </c>
      <c r="F53" s="197" t="str">
        <f>Ход!V27</f>
        <v>Тульская, Тула</v>
      </c>
      <c r="G53" s="184"/>
      <c r="H53" s="185"/>
      <c r="I53" s="186"/>
      <c r="J53" s="187"/>
      <c r="K53" s="187"/>
      <c r="L53" s="188"/>
      <c r="M53" s="234"/>
      <c r="N53" s="210"/>
      <c r="O53" s="355"/>
      <c r="P53" s="208" t="s">
        <v>34</v>
      </c>
      <c r="Q53" s="208" t="s">
        <v>35</v>
      </c>
      <c r="R53" s="254" t="s">
        <v>36</v>
      </c>
      <c r="S53" s="354"/>
    </row>
    <row r="54" spans="1:19" ht="15" customHeight="1" outlineLevel="1" thickBot="1">
      <c r="A54" s="358"/>
      <c r="B54" s="231" t="s">
        <v>33</v>
      </c>
      <c r="C54" s="178">
        <f>Ход!U36</f>
        <v>4</v>
      </c>
      <c r="D54" s="10" t="str">
        <f>Ход!V36</f>
        <v>ЦАРЕВ</v>
      </c>
      <c r="E54" s="11" t="str">
        <f>Ход!AC36</f>
        <v>Александр Валерьевич</v>
      </c>
      <c r="F54" s="99" t="str">
        <f>Ход!V35</f>
        <v>Тульская, Тула</v>
      </c>
      <c r="G54" s="189"/>
      <c r="H54" s="190"/>
      <c r="I54" s="191"/>
      <c r="J54" s="192"/>
      <c r="K54" s="192"/>
      <c r="L54" s="193"/>
      <c r="M54" s="238"/>
      <c r="N54" s="244"/>
      <c r="O54" s="351"/>
      <c r="P54" s="210"/>
      <c r="Q54" s="210"/>
      <c r="R54" s="251"/>
      <c r="S54" s="354"/>
    </row>
    <row r="55" spans="7:19" ht="15" customHeight="1" thickBot="1">
      <c r="G55" s="205"/>
      <c r="H55" s="205"/>
      <c r="I55" s="206"/>
      <c r="J55" s="179"/>
      <c r="K55" s="179"/>
      <c r="L55" s="179"/>
      <c r="M55" s="179"/>
      <c r="N55" s="179"/>
      <c r="P55" s="207"/>
      <c r="Q55" s="207"/>
      <c r="R55" s="207"/>
      <c r="S55" s="207"/>
    </row>
    <row r="56" spans="1:19" ht="15" customHeight="1" outlineLevel="1">
      <c r="A56" s="358">
        <v>21</v>
      </c>
      <c r="B56" s="231" t="s">
        <v>32</v>
      </c>
      <c r="C56" s="178">
        <f>Ход!U45</f>
        <v>5</v>
      </c>
      <c r="D56" s="10" t="str">
        <f>Ход!V45</f>
        <v>МАРЧЕНКО</v>
      </c>
      <c r="E56" s="11" t="str">
        <f>Ход!AC45</f>
        <v>Иван Николаевич</v>
      </c>
      <c r="F56" s="99" t="str">
        <f>Ход!V44</f>
        <v>Тульская, Тула</v>
      </c>
      <c r="G56" s="184"/>
      <c r="H56" s="185"/>
      <c r="I56" s="186"/>
      <c r="J56" s="187"/>
      <c r="K56" s="187"/>
      <c r="L56" s="188"/>
      <c r="M56" s="234"/>
      <c r="N56" s="245"/>
      <c r="O56" s="355"/>
      <c r="P56" s="249" t="s">
        <v>34</v>
      </c>
      <c r="Q56" s="249" t="s">
        <v>35</v>
      </c>
      <c r="R56" s="250" t="s">
        <v>36</v>
      </c>
      <c r="S56" s="344" t="s">
        <v>41</v>
      </c>
    </row>
    <row r="57" spans="1:19" ht="15" customHeight="1" outlineLevel="1" thickBot="1">
      <c r="A57" s="358"/>
      <c r="B57" s="232" t="s">
        <v>33</v>
      </c>
      <c r="C57" s="198">
        <f>Ход!U49</f>
        <v>6</v>
      </c>
      <c r="D57" s="199" t="str">
        <f>Ход!V49</f>
        <v>МАНЧЕНКОВ</v>
      </c>
      <c r="E57" s="200" t="str">
        <f>Ход!AC49</f>
        <v>Иван Владимирович</v>
      </c>
      <c r="F57" s="201" t="str">
        <f>Ход!V48</f>
        <v>Тульская, Тула</v>
      </c>
      <c r="G57" s="189"/>
      <c r="H57" s="190"/>
      <c r="I57" s="190"/>
      <c r="J57" s="190"/>
      <c r="K57" s="190"/>
      <c r="L57" s="235"/>
      <c r="M57" s="236"/>
      <c r="N57" s="246"/>
      <c r="O57" s="351"/>
      <c r="P57" s="252"/>
      <c r="Q57" s="252"/>
      <c r="R57" s="253"/>
      <c r="S57" s="345"/>
    </row>
    <row r="58" spans="1:19" ht="15" customHeight="1" outlineLevel="1">
      <c r="A58" s="358">
        <v>22</v>
      </c>
      <c r="B58" s="233" t="s">
        <v>32</v>
      </c>
      <c r="C58" s="194">
        <f>Ход!U55</f>
        <v>12</v>
      </c>
      <c r="D58" s="195" t="str">
        <f>Ход!V55</f>
        <v>ШАЛУНОВ</v>
      </c>
      <c r="E58" s="196" t="str">
        <f>Ход!AC55</f>
        <v>Дмитрий Владимирович</v>
      </c>
      <c r="F58" s="197" t="str">
        <f>Ход!V54</f>
        <v>Москва, МЭИ(ТУ)</v>
      </c>
      <c r="G58" s="184"/>
      <c r="H58" s="185"/>
      <c r="I58" s="186"/>
      <c r="J58" s="187"/>
      <c r="K58" s="187"/>
      <c r="L58" s="188"/>
      <c r="M58" s="234"/>
      <c r="N58" s="210"/>
      <c r="O58" s="355"/>
      <c r="P58" s="208" t="s">
        <v>34</v>
      </c>
      <c r="Q58" s="208" t="s">
        <v>35</v>
      </c>
      <c r="R58" s="254" t="s">
        <v>36</v>
      </c>
      <c r="S58" s="345"/>
    </row>
    <row r="59" spans="1:19" ht="15" customHeight="1" outlineLevel="1" thickBot="1">
      <c r="A59" s="358"/>
      <c r="B59" s="231" t="s">
        <v>33</v>
      </c>
      <c r="C59" s="178">
        <f>Ход!U59</f>
        <v>1</v>
      </c>
      <c r="D59" s="10" t="str">
        <f>Ход!V59</f>
        <v>БАТАЛОВ</v>
      </c>
      <c r="E59" s="11" t="str">
        <f>Ход!AC59</f>
        <v>Омар Гаджиевич</v>
      </c>
      <c r="F59" s="99" t="str">
        <f>Ход!V58</f>
        <v>Брянская, Брянск</v>
      </c>
      <c r="G59" s="189"/>
      <c r="H59" s="190"/>
      <c r="I59" s="191"/>
      <c r="J59" s="192"/>
      <c r="K59" s="192"/>
      <c r="L59" s="193"/>
      <c r="M59" s="238"/>
      <c r="N59" s="244"/>
      <c r="O59" s="351"/>
      <c r="P59" s="210"/>
      <c r="Q59" s="210"/>
      <c r="R59" s="251"/>
      <c r="S59" s="346"/>
    </row>
    <row r="60" spans="7:19" ht="15" customHeight="1" thickBot="1">
      <c r="G60" s="205"/>
      <c r="H60" s="205"/>
      <c r="I60" s="206"/>
      <c r="J60" s="179"/>
      <c r="K60" s="179"/>
      <c r="L60" s="179"/>
      <c r="M60" s="179"/>
      <c r="N60" s="179"/>
      <c r="P60" s="207"/>
      <c r="Q60" s="207"/>
      <c r="R60" s="207"/>
      <c r="S60" s="207"/>
    </row>
    <row r="61" spans="1:19" ht="15" customHeight="1" outlineLevel="1">
      <c r="A61" s="358">
        <v>23</v>
      </c>
      <c r="B61" s="231" t="s">
        <v>32</v>
      </c>
      <c r="C61" s="178">
        <f>Ход!AE15</f>
        <v>3</v>
      </c>
      <c r="D61" s="10" t="str">
        <f>Ход!AF15</f>
        <v>ЧЕКИНЁВ</v>
      </c>
      <c r="E61" s="11" t="str">
        <f>Ход!AM15</f>
        <v>Александр Иванович</v>
      </c>
      <c r="F61" s="99" t="str">
        <f>Ход!AF14</f>
        <v>Тульская, Тула</v>
      </c>
      <c r="G61" s="184"/>
      <c r="H61" s="185"/>
      <c r="I61" s="186"/>
      <c r="J61" s="187"/>
      <c r="K61" s="187"/>
      <c r="L61" s="188"/>
      <c r="M61" s="234"/>
      <c r="N61" s="247"/>
      <c r="O61" s="355"/>
      <c r="P61" s="249" t="s">
        <v>34</v>
      </c>
      <c r="Q61" s="249" t="s">
        <v>35</v>
      </c>
      <c r="R61" s="250" t="s">
        <v>36</v>
      </c>
      <c r="S61" s="343" t="s">
        <v>16</v>
      </c>
    </row>
    <row r="62" spans="1:19" ht="15" customHeight="1" outlineLevel="1" thickBot="1">
      <c r="A62" s="358"/>
      <c r="B62" s="231" t="s">
        <v>33</v>
      </c>
      <c r="C62" s="178">
        <f>Ход!AE32</f>
        <v>4</v>
      </c>
      <c r="D62" s="10" t="str">
        <f>Ход!AF32</f>
        <v>ЦАРЕВ</v>
      </c>
      <c r="E62" s="11" t="str">
        <f>Ход!AM32</f>
        <v>Александр Валерьевич</v>
      </c>
      <c r="F62" s="99" t="str">
        <f>Ход!AF31</f>
        <v>Тульская, Тула</v>
      </c>
      <c r="G62" s="189"/>
      <c r="H62" s="190"/>
      <c r="I62" s="191"/>
      <c r="J62" s="192"/>
      <c r="K62" s="192"/>
      <c r="L62" s="193"/>
      <c r="M62" s="238"/>
      <c r="N62" s="248"/>
      <c r="O62" s="351"/>
      <c r="P62" s="210"/>
      <c r="Q62" s="210"/>
      <c r="R62" s="251"/>
      <c r="S62" s="343"/>
    </row>
    <row r="63" ht="15" customHeight="1"/>
    <row r="64" spans="3:18" s="239" customFormat="1" ht="12.75" outlineLevel="1">
      <c r="C64" s="240" t="s">
        <v>39</v>
      </c>
      <c r="E64" s="241"/>
      <c r="F64" s="240" t="s">
        <v>40</v>
      </c>
      <c r="I64" s="241"/>
      <c r="K64" s="242" t="s">
        <v>37</v>
      </c>
      <c r="N64" s="208"/>
      <c r="O64" s="243"/>
      <c r="P64" s="243" t="s">
        <v>38</v>
      </c>
      <c r="R64" s="208"/>
    </row>
    <row r="66" ht="12.75">
      <c r="D66" s="12" t="s">
        <v>0</v>
      </c>
    </row>
    <row r="69" ht="12.75">
      <c r="D69" s="12" t="s">
        <v>0</v>
      </c>
    </row>
  </sheetData>
  <sheetProtection/>
  <mergeCells count="61">
    <mergeCell ref="O61:O62"/>
    <mergeCell ref="O46:O47"/>
    <mergeCell ref="O48:O49"/>
    <mergeCell ref="O51:O52"/>
    <mergeCell ref="O53:O54"/>
    <mergeCell ref="O56:O57"/>
    <mergeCell ref="O58:O59"/>
    <mergeCell ref="A48:A49"/>
    <mergeCell ref="A46:A47"/>
    <mergeCell ref="A61:A62"/>
    <mergeCell ref="O28:O29"/>
    <mergeCell ref="O32:O33"/>
    <mergeCell ref="O34:O35"/>
    <mergeCell ref="O37:O38"/>
    <mergeCell ref="O39:O40"/>
    <mergeCell ref="O41:O42"/>
    <mergeCell ref="O43:O44"/>
    <mergeCell ref="A53:A54"/>
    <mergeCell ref="A56:A57"/>
    <mergeCell ref="A58:A59"/>
    <mergeCell ref="A51:A52"/>
    <mergeCell ref="A37:A38"/>
    <mergeCell ref="A39:A40"/>
    <mergeCell ref="A41:A42"/>
    <mergeCell ref="A43:A44"/>
    <mergeCell ref="A28:A29"/>
    <mergeCell ref="A30:A31"/>
    <mergeCell ref="A32:A33"/>
    <mergeCell ref="A34:A35"/>
    <mergeCell ref="A11:A12"/>
    <mergeCell ref="A13:A14"/>
    <mergeCell ref="O11:O12"/>
    <mergeCell ref="O13:O14"/>
    <mergeCell ref="N8:N9"/>
    <mergeCell ref="G8:L8"/>
    <mergeCell ref="O8:O9"/>
    <mergeCell ref="Q6:Q7"/>
    <mergeCell ref="O23:O24"/>
    <mergeCell ref="O25:O26"/>
    <mergeCell ref="Q4:Q5"/>
    <mergeCell ref="A25:A26"/>
    <mergeCell ref="A15:A16"/>
    <mergeCell ref="A23:A24"/>
    <mergeCell ref="A21:A22"/>
    <mergeCell ref="A19:A20"/>
    <mergeCell ref="A17:A18"/>
    <mergeCell ref="E6:E7"/>
    <mergeCell ref="O15:O16"/>
    <mergeCell ref="O17:O18"/>
    <mergeCell ref="O19:O20"/>
    <mergeCell ref="O21:O22"/>
    <mergeCell ref="S61:S62"/>
    <mergeCell ref="S56:S59"/>
    <mergeCell ref="M8:M9"/>
    <mergeCell ref="P9:R9"/>
    <mergeCell ref="O30:O31"/>
    <mergeCell ref="S28:S35"/>
    <mergeCell ref="S37:S44"/>
    <mergeCell ref="S11:S26"/>
    <mergeCell ref="S46:S49"/>
    <mergeCell ref="S51:S5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75390625" style="0" customWidth="1"/>
    <col min="2" max="2" width="10.625" style="0" bestFit="1" customWidth="1"/>
    <col min="3" max="3" width="6.25390625" style="0" bestFit="1" customWidth="1"/>
    <col min="4" max="4" width="5.25390625" style="0" bestFit="1" customWidth="1"/>
    <col min="5" max="5" width="5.00390625" style="0" customWidth="1"/>
  </cols>
  <sheetData>
    <row r="1" spans="1:7" ht="12.75">
      <c r="A1">
        <f>Итог!X9</f>
        <v>1</v>
      </c>
      <c r="B1" t="str">
        <f>Итог!AB9</f>
        <v>Тульская, Тула</v>
      </c>
      <c r="C1">
        <f>Итог!AG9</f>
        <v>1</v>
      </c>
      <c r="D1">
        <f>IF(B1="-","-",20)</f>
        <v>20</v>
      </c>
      <c r="E1" t="s">
        <v>7</v>
      </c>
      <c r="G1" t="s">
        <v>46</v>
      </c>
    </row>
    <row r="2" spans="1:7" ht="12.75">
      <c r="A2">
        <f>Итог!X10</f>
        <v>2</v>
      </c>
      <c r="B2" t="str">
        <f>Итог!AB10</f>
        <v>Тульская, Тула</v>
      </c>
      <c r="C2">
        <f>Итог!AG10</f>
        <v>2</v>
      </c>
      <c r="D2">
        <f>IF(B2="-","-",16)</f>
        <v>16</v>
      </c>
      <c r="E2" t="s">
        <v>7</v>
      </c>
      <c r="G2" t="s">
        <v>47</v>
      </c>
    </row>
    <row r="3" spans="1:5" ht="12.75">
      <c r="A3">
        <f>Итог!X11</f>
        <v>3</v>
      </c>
      <c r="B3" t="str">
        <f>Итог!AB11</f>
        <v>Тульская, Тула</v>
      </c>
      <c r="C3">
        <f>Итог!AG11</f>
        <v>3</v>
      </c>
      <c r="D3">
        <f>IF(B3="-","-",12)</f>
        <v>12</v>
      </c>
      <c r="E3" t="s">
        <v>7</v>
      </c>
    </row>
    <row r="4" spans="1:7" ht="12.75">
      <c r="A4">
        <f>Итог!X12</f>
        <v>4</v>
      </c>
      <c r="B4" t="str">
        <f>Итог!AB12</f>
        <v>Брянская, Брянск</v>
      </c>
      <c r="C4">
        <f>Итог!AG12</f>
        <v>3</v>
      </c>
      <c r="D4">
        <f>IF(B4="-","-",12)</f>
        <v>12</v>
      </c>
      <c r="E4" t="s">
        <v>7</v>
      </c>
      <c r="G4" t="s">
        <v>44</v>
      </c>
    </row>
    <row r="5" spans="1:7" ht="12.75">
      <c r="A5">
        <f>Итог!X13</f>
        <v>5</v>
      </c>
      <c r="B5" t="str">
        <f>Итог!AB13</f>
        <v>Тульская, Тула</v>
      </c>
      <c r="C5">
        <f>Итог!AG13</f>
        <v>5</v>
      </c>
      <c r="D5">
        <f>IF(B5="-","-",8)</f>
        <v>8</v>
      </c>
      <c r="E5" t="s">
        <v>7</v>
      </c>
      <c r="G5" t="s">
        <v>45</v>
      </c>
    </row>
    <row r="6" spans="1:5" ht="12.75">
      <c r="A6">
        <f>Итог!X14</f>
        <v>6</v>
      </c>
      <c r="B6" t="str">
        <f>Итог!AB14</f>
        <v>Москва, МЭИ(ТУ)</v>
      </c>
      <c r="C6">
        <f>Итог!AG14</f>
        <v>5</v>
      </c>
      <c r="D6">
        <f>IF(B6="-","-",8)</f>
        <v>8</v>
      </c>
      <c r="E6" t="s">
        <v>7</v>
      </c>
    </row>
    <row r="7" spans="1:7" ht="12.75">
      <c r="A7">
        <f>Итог!X15</f>
        <v>7</v>
      </c>
      <c r="B7" t="str">
        <f>Итог!AB15</f>
        <v>Орловская, Орел</v>
      </c>
      <c r="C7">
        <f>Итог!AG15</f>
        <v>7</v>
      </c>
      <c r="D7">
        <f>IF(B7="-","-",4)</f>
        <v>4</v>
      </c>
      <c r="E7" t="s">
        <v>7</v>
      </c>
      <c r="G7" t="s">
        <v>42</v>
      </c>
    </row>
    <row r="8" spans="1:7" ht="12.75">
      <c r="A8">
        <f>Итог!X16</f>
        <v>8</v>
      </c>
      <c r="B8" t="str">
        <f>Итог!AB16</f>
        <v>Брянская, Брянск</v>
      </c>
      <c r="C8">
        <f>Итог!AG16</f>
        <v>7</v>
      </c>
      <c r="D8">
        <f>IF(B8="-","-",4)</f>
        <v>4</v>
      </c>
      <c r="E8" t="s">
        <v>7</v>
      </c>
      <c r="G8" t="s">
        <v>43</v>
      </c>
    </row>
    <row r="9" spans="1:5" ht="12.75">
      <c r="A9">
        <f>Итог!X17</f>
        <v>9</v>
      </c>
      <c r="B9" t="str">
        <f>Итог!AB17</f>
        <v>Калужская, Калуга</v>
      </c>
      <c r="C9">
        <f>Итог!AG17</f>
        <v>9</v>
      </c>
      <c r="D9">
        <f>IF(B9="-","-",0)</f>
        <v>0</v>
      </c>
      <c r="E9" t="s">
        <v>7</v>
      </c>
    </row>
    <row r="10" spans="1:7" ht="12.75">
      <c r="A10">
        <f>Итог!X18</f>
        <v>10</v>
      </c>
      <c r="B10" t="str">
        <f>Итог!AB18</f>
        <v>Тульская, Алексин</v>
      </c>
      <c r="C10">
        <f>Итог!AG18</f>
        <v>9</v>
      </c>
      <c r="D10">
        <f>IF(B10="-","-",0)</f>
        <v>0</v>
      </c>
      <c r="E10" t="s">
        <v>7</v>
      </c>
      <c r="G10" t="s">
        <v>44</v>
      </c>
    </row>
    <row r="11" spans="1:7" ht="12.75">
      <c r="A11">
        <f>Итог!X19</f>
        <v>11</v>
      </c>
      <c r="B11" t="str">
        <f>Итог!AB19</f>
        <v>Тульская, Тула</v>
      </c>
      <c r="C11">
        <f>Итог!AG19</f>
        <v>9</v>
      </c>
      <c r="D11">
        <f aca="true" t="shared" si="0" ref="D11:D16">IF(B11="-","-",0)</f>
        <v>0</v>
      </c>
      <c r="E11" t="s">
        <v>7</v>
      </c>
      <c r="G11" t="s">
        <v>48</v>
      </c>
    </row>
    <row r="12" spans="1:5" ht="12.75">
      <c r="A12">
        <f>Итог!X20</f>
        <v>12</v>
      </c>
      <c r="B12" t="str">
        <f>Итог!AB20</f>
        <v>Тульская, Тула</v>
      </c>
      <c r="C12">
        <f>Итог!AG20</f>
        <v>9</v>
      </c>
      <c r="D12">
        <f t="shared" si="0"/>
        <v>0</v>
      </c>
      <c r="E12" t="s">
        <v>7</v>
      </c>
    </row>
    <row r="13" spans="1:5" ht="12.75">
      <c r="A13">
        <f>Итог!X21</f>
        <v>13</v>
      </c>
      <c r="B13" t="str">
        <f>Итог!AB21</f>
        <v>Москва, ГУЗ</v>
      </c>
      <c r="C13" t="str">
        <f>Итог!AG21</f>
        <v>13-14</v>
      </c>
      <c r="D13">
        <f t="shared" si="0"/>
        <v>0</v>
      </c>
      <c r="E13" t="s">
        <v>7</v>
      </c>
    </row>
    <row r="14" spans="1:5" ht="12.75">
      <c r="A14">
        <f>Итог!X22</f>
        <v>14</v>
      </c>
      <c r="B14" t="str">
        <f>Итог!AB22</f>
        <v>-</v>
      </c>
      <c r="C14" t="str">
        <f>Итог!AG22</f>
        <v>13-16</v>
      </c>
      <c r="D14" t="str">
        <f t="shared" si="0"/>
        <v>-</v>
      </c>
      <c r="E14" t="s">
        <v>7</v>
      </c>
    </row>
    <row r="15" spans="1:5" ht="12.75">
      <c r="A15">
        <f>Итог!X23</f>
        <v>14</v>
      </c>
      <c r="B15" t="str">
        <f>Итог!AB23</f>
        <v>Тамбовская, Тамбов</v>
      </c>
      <c r="C15" t="str">
        <f>Итог!AG23</f>
        <v>13-14</v>
      </c>
      <c r="D15">
        <f t="shared" si="0"/>
        <v>0</v>
      </c>
      <c r="E15" t="s">
        <v>7</v>
      </c>
    </row>
    <row r="16" spans="1:5" ht="12.75">
      <c r="A16">
        <f>Итог!X24</f>
        <v>16</v>
      </c>
      <c r="B16" t="str">
        <f>Итог!AB24</f>
        <v>-</v>
      </c>
      <c r="C16" t="str">
        <f>Итог!AG24</f>
        <v>13-16</v>
      </c>
      <c r="D16" t="str">
        <f t="shared" si="0"/>
        <v>-</v>
      </c>
      <c r="E16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Dionis</cp:lastModifiedBy>
  <cp:lastPrinted>2009-10-13T12:51:30Z</cp:lastPrinted>
  <dcterms:created xsi:type="dcterms:W3CDTF">2002-12-20T19:49:29Z</dcterms:created>
  <dcterms:modified xsi:type="dcterms:W3CDTF">2009-11-17T09:25:39Z</dcterms:modified>
  <cp:category/>
  <cp:version/>
  <cp:contentType/>
  <cp:contentStatus/>
</cp:coreProperties>
</file>